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4.xml" ContentType="application/vnd.openxmlformats-officedocument.drawing+xml"/>
  <Override PartName="/xl/embeddings/oleObject9.bin" ContentType="application/vnd.openxmlformats-officedocument.oleObject"/>
  <Override PartName="/xl/drawings/drawing5.xml" ContentType="application/vnd.openxmlformats-officedocument.drawing+xml"/>
  <Override PartName="/xl/embeddings/oleObject10.bin" ContentType="application/vnd.openxmlformats-officedocument.oleObject"/>
  <Override PartName="/xl/drawings/drawing6.xml" ContentType="application/vnd.openxmlformats-officedocument.drawing+xml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montoyaquiros\Desktop\EPP - Final\"/>
    </mc:Choice>
  </mc:AlternateContent>
  <bookViews>
    <workbookView xWindow="0" yWindow="0" windowWidth="16170" windowHeight="6045" firstSheet="4" activeTab="9"/>
  </bookViews>
  <sheets>
    <sheet name="Ejercicio IX.6." sheetId="1" r:id="rId1"/>
    <sheet name="Ejercicio IX.7." sheetId="2" r:id="rId2"/>
    <sheet name="Ejercicio IX.8." sheetId="3" r:id="rId3"/>
    <sheet name="Ejercicio IX.9." sheetId="4" r:id="rId4"/>
    <sheet name="Ejercicio IX.10." sheetId="5" r:id="rId5"/>
    <sheet name="Ejercicio IX.11." sheetId="6" r:id="rId6"/>
    <sheet name="Ejercicio IX.12." sheetId="7" r:id="rId7"/>
    <sheet name="Ejercicio IX.13." sheetId="8" r:id="rId8"/>
    <sheet name="Ejercicio IX.14." sheetId="9" r:id="rId9"/>
    <sheet name="Ejercicio IX.15." sheetId="11" r:id="rId10"/>
  </sheets>
  <calcPr calcId="162913"/>
</workbook>
</file>

<file path=xl/calcChain.xml><?xml version="1.0" encoding="utf-8"?>
<calcChain xmlns="http://schemas.openxmlformats.org/spreadsheetml/2006/main">
  <c r="C20" i="6" l="1"/>
  <c r="C22" i="6" s="1"/>
  <c r="D20" i="6"/>
  <c r="E20" i="6"/>
  <c r="D22" i="6"/>
  <c r="D11" i="8"/>
  <c r="F21" i="6"/>
  <c r="F22" i="6" s="1"/>
  <c r="E21" i="6"/>
  <c r="B20" i="5"/>
  <c r="K20" i="5" s="1"/>
  <c r="D20" i="5"/>
  <c r="D21" i="6"/>
  <c r="B57" i="6"/>
  <c r="D57" i="6"/>
  <c r="D18" i="11"/>
  <c r="D36" i="11" s="1"/>
  <c r="E18" i="11"/>
  <c r="E19" i="11" s="1"/>
  <c r="F18" i="11"/>
  <c r="G18" i="11"/>
  <c r="G19" i="11" s="1"/>
  <c r="H18" i="11"/>
  <c r="H19" i="11" s="1"/>
  <c r="I18" i="11"/>
  <c r="I19" i="11" s="1"/>
  <c r="J18" i="11"/>
  <c r="J19" i="11" s="1"/>
  <c r="K18" i="11"/>
  <c r="K19" i="11" s="1"/>
  <c r="L18" i="11"/>
  <c r="L19" i="11" s="1"/>
  <c r="C18" i="11"/>
  <c r="C19" i="11" s="1"/>
  <c r="L12" i="11"/>
  <c r="L13" i="11" s="1"/>
  <c r="E12" i="11"/>
  <c r="E13" i="11" s="1"/>
  <c r="F12" i="11"/>
  <c r="G12" i="11"/>
  <c r="C37" i="11" s="1"/>
  <c r="H12" i="11"/>
  <c r="H13" i="11" s="1"/>
  <c r="I12" i="11"/>
  <c r="I14" i="11" s="1"/>
  <c r="J12" i="11"/>
  <c r="J13" i="11" s="1"/>
  <c r="K12" i="11"/>
  <c r="D12" i="11"/>
  <c r="D13" i="11" s="1"/>
  <c r="C12" i="11"/>
  <c r="C13" i="11" s="1"/>
  <c r="D10" i="9"/>
  <c r="D11" i="9" s="1"/>
  <c r="E10" i="9"/>
  <c r="F10" i="9"/>
  <c r="F11" i="9" s="1"/>
  <c r="G10" i="9"/>
  <c r="G15" i="9" s="1"/>
  <c r="H10" i="9"/>
  <c r="H14" i="9" s="1"/>
  <c r="C10" i="9"/>
  <c r="C11" i="9" s="1"/>
  <c r="D10" i="8"/>
  <c r="E10" i="8"/>
  <c r="E11" i="8" s="1"/>
  <c r="F10" i="8"/>
  <c r="F11" i="8" s="1"/>
  <c r="G10" i="8"/>
  <c r="G11" i="8" s="1"/>
  <c r="H10" i="8"/>
  <c r="H11" i="8" s="1"/>
  <c r="I10" i="8"/>
  <c r="I11" i="8" s="1"/>
  <c r="J10" i="8"/>
  <c r="J11" i="8" s="1"/>
  <c r="C10" i="8"/>
  <c r="C11" i="8" s="1"/>
  <c r="E11" i="7"/>
  <c r="E12" i="7" s="1"/>
  <c r="D11" i="7"/>
  <c r="D12" i="7" s="1"/>
  <c r="F11" i="7"/>
  <c r="F12" i="7" s="1"/>
  <c r="C11" i="7"/>
  <c r="C12" i="7" s="1"/>
  <c r="D16" i="4"/>
  <c r="B16" i="4"/>
  <c r="E19" i="3"/>
  <c r="E20" i="3"/>
  <c r="E21" i="3"/>
  <c r="C19" i="3"/>
  <c r="C20" i="3"/>
  <c r="F20" i="3" s="1"/>
  <c r="C21" i="3"/>
  <c r="C18" i="3"/>
  <c r="F19" i="3" s="1"/>
  <c r="B19" i="3"/>
  <c r="B20" i="3"/>
  <c r="B21" i="3"/>
  <c r="B18" i="3"/>
  <c r="D26" i="2"/>
  <c r="E26" i="2" s="1"/>
  <c r="G26" i="2" s="1"/>
  <c r="D25" i="2"/>
  <c r="D24" i="2"/>
  <c r="C25" i="2"/>
  <c r="F25" i="2" s="1"/>
  <c r="C24" i="2"/>
  <c r="D27" i="2"/>
  <c r="C26" i="2"/>
  <c r="F26" i="2" s="1"/>
  <c r="C27" i="2"/>
  <c r="B25" i="2"/>
  <c r="B26" i="2"/>
  <c r="B27" i="2"/>
  <c r="B24" i="2"/>
  <c r="C18" i="1"/>
  <c r="C17" i="1"/>
  <c r="F17" i="1" s="1"/>
  <c r="C19" i="1"/>
  <c r="F19" i="1" s="1"/>
  <c r="C20" i="1"/>
  <c r="F20" i="1" s="1"/>
  <c r="C16" i="1"/>
  <c r="D18" i="1"/>
  <c r="E19" i="1" s="1"/>
  <c r="D17" i="1"/>
  <c r="D19" i="1"/>
  <c r="D20" i="1"/>
  <c r="E20" i="1" s="1"/>
  <c r="D16" i="1"/>
  <c r="E17" i="1" s="1"/>
  <c r="D12" i="9"/>
  <c r="E27" i="2"/>
  <c r="E22" i="6"/>
  <c r="J20" i="11"/>
  <c r="F19" i="11"/>
  <c r="G13" i="11"/>
  <c r="F13" i="11"/>
  <c r="D37" i="11"/>
  <c r="E12" i="9"/>
  <c r="F12" i="9"/>
  <c r="I12" i="8"/>
  <c r="D12" i="8"/>
  <c r="H12" i="8"/>
  <c r="F13" i="7"/>
  <c r="E14" i="11" l="1"/>
  <c r="F20" i="11"/>
  <c r="I20" i="11"/>
  <c r="G19" i="3"/>
  <c r="F18" i="1"/>
  <c r="E25" i="2"/>
  <c r="G25" i="2" s="1"/>
  <c r="F21" i="3"/>
  <c r="I57" i="6"/>
  <c r="G12" i="9"/>
  <c r="D13" i="7"/>
  <c r="F27" i="2"/>
  <c r="G27" i="2" s="1"/>
  <c r="E13" i="9"/>
  <c r="K14" i="11"/>
  <c r="G17" i="1"/>
  <c r="G20" i="3"/>
  <c r="F14" i="11"/>
  <c r="E11" i="9"/>
  <c r="L14" i="11"/>
  <c r="D19" i="11"/>
  <c r="L20" i="11"/>
  <c r="K20" i="11"/>
  <c r="D20" i="11"/>
  <c r="K13" i="11"/>
  <c r="H20" i="11"/>
  <c r="I13" i="11"/>
  <c r="G19" i="1"/>
  <c r="G21" i="3"/>
  <c r="G20" i="1"/>
  <c r="G13" i="9"/>
  <c r="E12" i="8"/>
  <c r="G14" i="11"/>
  <c r="G20" i="11"/>
  <c r="D14" i="11"/>
  <c r="E18" i="1"/>
  <c r="G18" i="1" s="1"/>
  <c r="G12" i="8"/>
  <c r="H14" i="11"/>
  <c r="H11" i="9"/>
  <c r="F13" i="9"/>
  <c r="F15" i="9"/>
  <c r="G14" i="9"/>
  <c r="F12" i="8"/>
  <c r="E13" i="7"/>
  <c r="C36" i="11"/>
  <c r="G11" i="9"/>
  <c r="F14" i="9"/>
  <c r="H15" i="9"/>
  <c r="J12" i="8"/>
  <c r="H12" i="9"/>
  <c r="J14" i="11"/>
  <c r="E20" i="11"/>
  <c r="H13" i="9"/>
</calcChain>
</file>

<file path=xl/sharedStrings.xml><?xml version="1.0" encoding="utf-8"?>
<sst xmlns="http://schemas.openxmlformats.org/spreadsheetml/2006/main" count="188" uniqueCount="119">
  <si>
    <t>Escala</t>
  </si>
  <si>
    <t>Inversión Inicial</t>
  </si>
  <si>
    <t>Producción (tn.)</t>
  </si>
  <si>
    <t>Datos variables</t>
  </si>
  <si>
    <t>COK</t>
  </si>
  <si>
    <t>VU</t>
  </si>
  <si>
    <t>Precio de cada tonelada</t>
  </si>
  <si>
    <t>Costo por cada tonelada</t>
  </si>
  <si>
    <t>VANmg</t>
  </si>
  <si>
    <t>Inversión inicial</t>
  </si>
  <si>
    <t>Flujo neto anual</t>
  </si>
  <si>
    <t>Aumento de flujos anuales</t>
  </si>
  <si>
    <t>Aumento de la inversión inicial</t>
  </si>
  <si>
    <t>Inversión</t>
  </si>
  <si>
    <t>Producción</t>
  </si>
  <si>
    <t>Costo variable</t>
  </si>
  <si>
    <t>Costo fijo</t>
  </si>
  <si>
    <t>Precio de cada computadora (en miles de soles)</t>
  </si>
  <si>
    <t>Aumento de la inversión inicial y del costo fijo</t>
  </si>
  <si>
    <t>Tipo de fibra óptica</t>
  </si>
  <si>
    <t>Costos de mantenimiento</t>
  </si>
  <si>
    <t>A</t>
  </si>
  <si>
    <t>B</t>
  </si>
  <si>
    <t>C</t>
  </si>
  <si>
    <t>D</t>
  </si>
  <si>
    <t>De acuerdo a este criterio, la empresa debe tomar la alternativa C. Los dos primeros VAN marginales son positivos, lo que implica que es conveniente pasar de la alternativa A a B, y de B a C; pero el tercer VANmg es negativo, lo que implica que pasar de la alternativa C a la D no es conveniente.</t>
  </si>
  <si>
    <t>5 ...</t>
  </si>
  <si>
    <t>Flujos netos</t>
  </si>
  <si>
    <t>La función de los beneficios de este proyecto es:</t>
  </si>
  <si>
    <t>Beneficio por postergar</t>
  </si>
  <si>
    <t>Costo por postergar</t>
  </si>
  <si>
    <t>=</t>
  </si>
  <si>
    <t>MOI</t>
  </si>
  <si>
    <t>El criterio de decisión, en este caso, responde a la igualación de los beneficios y los costos de postergar el inicio del proyecto.</t>
  </si>
  <si>
    <t>Beneficio de postergar</t>
  </si>
  <si>
    <t>Año</t>
  </si>
  <si>
    <t>Ventaja de postergar</t>
  </si>
  <si>
    <t>…</t>
  </si>
  <si>
    <t>FC5</t>
  </si>
  <si>
    <t>FC4</t>
  </si>
  <si>
    <t>FC3</t>
  </si>
  <si>
    <t>Beneficios netos</t>
  </si>
  <si>
    <t>VANi</t>
  </si>
  <si>
    <t>Beneficios</t>
  </si>
  <si>
    <t>Conejos:</t>
  </si>
  <si>
    <t>Cuyes:</t>
  </si>
  <si>
    <t>Conejos</t>
  </si>
  <si>
    <t>Cuyes</t>
  </si>
  <si>
    <t>Alberto</t>
  </si>
  <si>
    <t>VAN</t>
  </si>
  <si>
    <t>Entonces, Nicolás se dedicará a la crianza de cuyes y los sacrificará al séptimo período.Mientras que Alberto se dedicará a la crianza de conejos y los sacrificará al final del segundo período.</t>
  </si>
  <si>
    <t>g I</t>
  </si>
  <si>
    <t>g FC</t>
  </si>
  <si>
    <t>FC</t>
  </si>
  <si>
    <t>De la fórmula para el Caso 8:</t>
  </si>
  <si>
    <t>Finalmente, el momento óptimo de iniciar el proyecto es   t = 7.</t>
  </si>
  <si>
    <t>Vida Útil</t>
  </si>
  <si>
    <t>RPTA:</t>
  </si>
  <si>
    <t>De acuerdo a los datos obtenidos, la escala óptima es la 4. Esta es la última en generar un VANmg positivo; a partir de la escala 5 se obtiene un VANmg negativo, por lo cual no es conveniente elevarlo hasta ese nivel y se debe dejar en la 4.</t>
  </si>
  <si>
    <t xml:space="preserve">Para determinar la escala óptima, se deben comparar el cambio en la inversión con el aumento en los flujos de caja netos; mientras que el primero sea menor que el segundo se decidirá aumentar de escala. </t>
  </si>
  <si>
    <t>Se decidirá por tomar la escala 3, porque hasta esa escala percibimos un VANmg positivo. La escala 1 (la siguiente) nos otorga un VANmg negativo, por lo que no es conveniente seguir aumentando más.</t>
  </si>
  <si>
    <t xml:space="preserve"> </t>
  </si>
  <si>
    <t>RPTA</t>
  </si>
  <si>
    <t>Los beneficios que provienen de pasar de un tipo de fibra a otra, provienen de la disminución de pérdidas, debido a que los otros costos son iguales para cada alternativa.</t>
  </si>
  <si>
    <t>Dada esta función se sigue la regla de decisión de invertir en el momento en que los beneficios de postergar el inicio del proyecto sea igual a los costos de hacerlo. Estos beneficios y costos son:</t>
  </si>
  <si>
    <t>De la igualación de los beneficios y los costos de postergar, se obtiene un t = 0.5, lo que se interpreta como t = 1, que sería el momento óptimo para iniciar.</t>
  </si>
  <si>
    <t xml:space="preserve">El momento óptimo de iniciar el proyecto es en  t = 18; es decir, en el décimo noveno período. </t>
  </si>
  <si>
    <t>Diferencia objetivo</t>
  </si>
  <si>
    <t>Usando buscar objetivo ...</t>
  </si>
  <si>
    <t>Vida útil</t>
  </si>
  <si>
    <t>Infinita</t>
  </si>
  <si>
    <t>Costo de postergar (t=0)</t>
  </si>
  <si>
    <t>Beneficio de postergar (t=1)</t>
  </si>
  <si>
    <r>
      <t>TIR</t>
    </r>
    <r>
      <rPr>
        <vertAlign val="subscript"/>
        <sz val="11"/>
        <color indexed="8"/>
        <rFont val="Arial"/>
        <family val="2"/>
      </rPr>
      <t>mg</t>
    </r>
  </si>
  <si>
    <t xml:space="preserve">Inversión </t>
  </si>
  <si>
    <r>
      <t>La regla de decisión que debe seguir el señor Gomez es la de igualar la TIR</t>
    </r>
    <r>
      <rPr>
        <vertAlign val="subscript"/>
        <sz val="11"/>
        <color indexed="8"/>
        <rFont val="Times New Roman"/>
        <family val="1"/>
      </rPr>
      <t>mg</t>
    </r>
    <r>
      <rPr>
        <sz val="11"/>
        <color indexed="8"/>
        <rFont val="Times New Roman"/>
        <family val="1"/>
      </rPr>
      <t xml:space="preserve"> con su COK. Entonces, él decidirá que el VAN se optimiza en el tercer período, donde la TIR</t>
    </r>
    <r>
      <rPr>
        <vertAlign val="subscript"/>
        <sz val="11"/>
        <color indexed="8"/>
        <rFont val="Times New Roman"/>
        <family val="1"/>
      </rPr>
      <t>mg</t>
    </r>
    <r>
      <rPr>
        <sz val="11"/>
        <color indexed="8"/>
        <rFont val="Times New Roman"/>
        <family val="1"/>
      </rPr>
      <t xml:space="preserve"> es de 15%, al igual que el COK</t>
    </r>
  </si>
  <si>
    <r>
      <t>TIR</t>
    </r>
    <r>
      <rPr>
        <vertAlign val="subscript"/>
        <sz val="11"/>
        <color indexed="8"/>
        <rFont val="Arial"/>
        <family val="2"/>
      </rPr>
      <t>me</t>
    </r>
  </si>
  <si>
    <r>
      <rPr>
        <b/>
        <sz val="11"/>
        <color indexed="8"/>
        <rFont val="Arial"/>
        <family val="2"/>
      </rPr>
      <t>a</t>
    </r>
    <r>
      <rPr>
        <sz val="11"/>
        <color indexed="8"/>
        <rFont val="Arial"/>
        <family val="2"/>
      </rPr>
      <t>. Si el inversionista desea maximizar la rentabilidad que obtenga de cualquier negocio que pueda realizar en el mercado, la regla que debe seguir es la de igualar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al COK. En el séptimo período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es de 5%, éste es el período en el que se optimiza el VAN, ya que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se iguala con el COK.</t>
    </r>
  </si>
  <si>
    <r>
      <rPr>
        <b/>
        <sz val="11"/>
        <color indexed="8"/>
        <rFont val="Arial"/>
        <family val="2"/>
      </rPr>
      <t>b.</t>
    </r>
    <r>
      <rPr>
        <sz val="11"/>
        <color indexed="8"/>
        <rFont val="Arial"/>
        <family val="2"/>
      </rPr>
      <t xml:space="preserve"> Si el inversionista desea continuar indefinidamente en el negocio, la regla que debe seguir es la de maximizar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 xml:space="preserve"> o igualar ésta a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>. En este caso,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 xml:space="preserve"> se maximiza en el segundo período, aunque cabe mencionar que no se da una situación en la que se igualen con exactitud ambas TIRs.</t>
    </r>
  </si>
  <si>
    <r>
      <t>Si se considera que el señor Perales es alguien que sólo busca la mayor rentabilidad del mercado, deberá igualar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al COK. Esto sucede en el quinto período, donde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es de 12%. Cabe recalcar que en este punto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no es igual al COK, pero es el valor mayor más aproximado.</t>
    </r>
  </si>
  <si>
    <r>
      <t>Si se considerase que al señor Perales desea permanecer en el negocio indefinidamente, se debe maximizar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>, o igualarla a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>. En el segundo período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 xml:space="preserve"> es de 41%, al igual que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>, y se da que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 xml:space="preserve"> es la máxima.</t>
    </r>
  </si>
  <si>
    <r>
      <t>La regla que debe seguir Alberto es la de maximizar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>, que se da en el punto en se igualan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y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>. En este caso no hay un nivel en el que se iguales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y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>, pero se puede apreciar que en el segundo período se  maximiza la TIR</t>
    </r>
    <r>
      <rPr>
        <vertAlign val="subscript"/>
        <sz val="11"/>
        <color indexed="8"/>
        <rFont val="Arial"/>
        <family val="2"/>
      </rPr>
      <t>me</t>
    </r>
    <r>
      <rPr>
        <sz val="11"/>
        <color indexed="8"/>
        <rFont val="Arial"/>
        <family val="2"/>
      </rPr>
      <t xml:space="preserve"> para el caso de los conejos y el caso de los cuyes.</t>
    </r>
  </si>
  <si>
    <r>
      <t>La regla que debe seguir Nicolás es la de igualar la TIR</t>
    </r>
    <r>
      <rPr>
        <vertAlign val="subscript"/>
        <sz val="11"/>
        <color indexed="8"/>
        <rFont val="Arial"/>
        <family val="2"/>
      </rPr>
      <t>mg</t>
    </r>
    <r>
      <rPr>
        <sz val="11"/>
        <color indexed="8"/>
        <rFont val="Arial"/>
        <family val="2"/>
      </rPr>
      <t xml:space="preserve"> con el COK. Como el COK es de 5%, Nicolás optimizará su VAN en el quinto período para el caso de los conejos y en el séptimo período para el caso de los cuyes.</t>
    </r>
  </si>
  <si>
    <r>
      <t>TIR</t>
    </r>
    <r>
      <rPr>
        <vertAlign val="subscript"/>
        <sz val="11"/>
        <color indexed="8"/>
        <rFont val="Arial"/>
        <family val="2"/>
      </rPr>
      <t>mg (1 años)</t>
    </r>
  </si>
  <si>
    <r>
      <t>TIR</t>
    </r>
    <r>
      <rPr>
        <vertAlign val="subscript"/>
        <sz val="11"/>
        <color indexed="8"/>
        <rFont val="Arial"/>
        <family val="2"/>
      </rPr>
      <t>mg (2 años)</t>
    </r>
  </si>
  <si>
    <r>
      <t>TIR</t>
    </r>
    <r>
      <rPr>
        <vertAlign val="subscript"/>
        <sz val="11"/>
        <color indexed="8"/>
        <rFont val="Arial"/>
        <family val="2"/>
      </rPr>
      <t>mg (3 años)</t>
    </r>
  </si>
  <si>
    <r>
      <t>TIR</t>
    </r>
    <r>
      <rPr>
        <vertAlign val="subscript"/>
        <sz val="11"/>
        <color indexed="8"/>
        <rFont val="Arial"/>
        <family val="2"/>
      </rPr>
      <t>mg (4 años)</t>
    </r>
  </si>
  <si>
    <t>Nicolás</t>
  </si>
  <si>
    <t>Una vez obtenidos los momentos óptimos de crianza para cada alternativa, se deben comparar los VANs asociados para saber cuál es la mejor alternativa para cada uno.</t>
  </si>
  <si>
    <t>Bc = 20 ln t^(2) + 110</t>
  </si>
  <si>
    <t>Bcu = 100 t^(1/3)</t>
  </si>
  <si>
    <t>Costo Conejos</t>
  </si>
  <si>
    <t>Costo Cuyes</t>
  </si>
  <si>
    <r>
      <t>FC</t>
    </r>
    <r>
      <rPr>
        <b/>
        <sz val="10"/>
        <color indexed="8"/>
        <rFont val="Arial"/>
        <family val="2"/>
      </rPr>
      <t>t</t>
    </r>
    <r>
      <rPr>
        <b/>
        <sz val="12"/>
        <color indexed="8"/>
        <rFont val="Arial"/>
        <family val="2"/>
      </rPr>
      <t xml:space="preserve"> = 6*(1.08)^(t)</t>
    </r>
  </si>
  <si>
    <r>
      <t>I</t>
    </r>
    <r>
      <rPr>
        <b/>
        <sz val="10"/>
        <color indexed="8"/>
        <rFont val="Arial"/>
        <family val="2"/>
      </rPr>
      <t>i</t>
    </r>
    <r>
      <rPr>
        <b/>
        <sz val="12"/>
        <color indexed="8"/>
        <rFont val="Arial"/>
        <family val="2"/>
      </rPr>
      <t xml:space="preserve"> = 50*(1.04)^(i)</t>
    </r>
  </si>
  <si>
    <t>i: año de inicio</t>
  </si>
  <si>
    <r>
      <t>Ejemplo: Evaluación VAN</t>
    </r>
    <r>
      <rPr>
        <i/>
        <sz val="8"/>
        <color indexed="8"/>
        <rFont val="Arial"/>
        <family val="2"/>
      </rPr>
      <t xml:space="preserve">0 </t>
    </r>
    <r>
      <rPr>
        <i/>
        <sz val="12"/>
        <color indexed="8"/>
        <rFont val="Arial"/>
        <family val="2"/>
      </rPr>
      <t>vs. VAN</t>
    </r>
    <r>
      <rPr>
        <i/>
        <sz val="8"/>
        <color indexed="8"/>
        <rFont val="Arial"/>
        <family val="2"/>
      </rPr>
      <t>1</t>
    </r>
  </si>
  <si>
    <t>*Nota: la fórmula de la inversión hace referencia al monto ejecutado en cada uno de los periodos; esta sería la inversión total dividida entre 3.</t>
  </si>
  <si>
    <t>Independiente del año de inicio.</t>
  </si>
  <si>
    <t>Diferencia objetiva</t>
  </si>
  <si>
    <t>Aplicando a las funciones del ejercicio:</t>
  </si>
  <si>
    <t>Datos</t>
  </si>
  <si>
    <r>
      <t>Primero,</t>
    </r>
    <r>
      <rPr>
        <u/>
        <sz val="11"/>
        <color indexed="8"/>
        <rFont val="Arial"/>
        <family val="2"/>
      </rPr>
      <t xml:space="preserve"> se deben ordenar las alternativas ascendentemente en función al monto de inversión.</t>
    </r>
    <r>
      <rPr>
        <sz val="11"/>
        <color indexed="8"/>
        <rFont val="Arial"/>
        <family val="2"/>
      </rPr>
      <t xml:space="preserve"> El siguiente cuadro muestra este orden:</t>
    </r>
  </si>
  <si>
    <t>Ejercicio IX. 6</t>
  </si>
  <si>
    <t>Ejercicio IX. 7</t>
  </si>
  <si>
    <t>Ejercicio IX. 8</t>
  </si>
  <si>
    <t>Ejercicio IX. 9</t>
  </si>
  <si>
    <t>* ¿Qué regla se debería seguir?</t>
  </si>
  <si>
    <r>
      <t>Aplicando la fórmula correspondiente al</t>
    </r>
    <r>
      <rPr>
        <i/>
        <sz val="11"/>
        <color indexed="8"/>
        <rFont val="Arial"/>
        <family val="2"/>
      </rPr>
      <t xml:space="preserve"> Caso 4:</t>
    </r>
  </si>
  <si>
    <t>Ejercicio IX. 10</t>
  </si>
  <si>
    <t>Ejercicio IX. 11</t>
  </si>
  <si>
    <t xml:space="preserve">Datos </t>
  </si>
  <si>
    <t>Ejercicio IX. 12</t>
  </si>
  <si>
    <t>Ejercicio IX. 13</t>
  </si>
  <si>
    <t>Ejercicio IX. 14</t>
  </si>
  <si>
    <t>Ejercicio IX. 15</t>
  </si>
  <si>
    <t>Ingresos anuales adicionales por reducción en perdida de llamadas</t>
  </si>
  <si>
    <t>Aumento de ingresos anuales</t>
  </si>
  <si>
    <t>Se elimina la última expresión debido a que n tiende a infinito.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</si>
</sst>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S/.&quot;\ #,##0.00_);[Red]\(&quot;S/.&quot;\ #,##0.00\)"/>
    <numFmt numFmtId="165" formatCode="0.000"/>
    <numFmt numFmtId="166" formatCode="0.0000"/>
    <numFmt numFmtId="167" formatCode="0.0"/>
  </numFmts>
  <fonts count="28">
    <font>
      <sz val="11"/>
      <color theme="1"/>
      <name val="Calibri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indexed="8"/>
      <name val="Times New Roman"/>
      <family val="1"/>
    </font>
    <font>
      <vertAlign val="subscript"/>
      <sz val="11"/>
      <color indexed="8"/>
      <name val="Arial"/>
      <family val="2"/>
    </font>
    <font>
      <vertAlign val="subscript"/>
      <sz val="11"/>
      <color indexed="8"/>
      <name val="Times New Roman"/>
      <family val="1"/>
    </font>
    <font>
      <i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8"/>
      <color indexed="8"/>
      <name val="Arial"/>
      <family val="2"/>
    </font>
    <font>
      <i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i/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u/>
      <sz val="11"/>
      <color indexed="8"/>
      <name val="Arial"/>
      <family val="2"/>
    </font>
    <font>
      <b/>
      <u/>
      <sz val="18"/>
      <color theme="1"/>
      <name val="Arial"/>
      <family val="2"/>
    </font>
    <font>
      <i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3" fontId="3" fillId="0" borderId="6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3" fontId="3" fillId="0" borderId="7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4" fillId="0" borderId="1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applyFont="1" applyBorder="1" applyAlignment="1" applyProtection="1">
      <alignment horizontal="center"/>
      <protection locked="0"/>
    </xf>
    <xf numFmtId="9" fontId="4" fillId="0" borderId="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Border="1" applyAlignment="1">
      <alignment horizontal="center" vertical="top" wrapText="1"/>
    </xf>
    <xf numFmtId="3" fontId="3" fillId="0" borderId="0" xfId="0" applyNumberFormat="1" applyFont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0" borderId="11" xfId="0" applyFont="1" applyBorder="1">
      <alignment vertical="center"/>
    </xf>
    <xf numFmtId="9" fontId="5" fillId="0" borderId="13" xfId="0" applyNumberFormat="1" applyFont="1" applyBorder="1" applyAlignment="1" applyProtection="1">
      <alignment horizontal="center" vertical="center"/>
      <protection locked="0"/>
    </xf>
    <xf numFmtId="2" fontId="19" fillId="0" borderId="0" xfId="0" applyNumberFormat="1" applyFont="1">
      <alignment vertical="center"/>
    </xf>
    <xf numFmtId="0" fontId="20" fillId="0" borderId="15" xfId="0" applyFont="1" applyBorder="1">
      <alignment vertical="center"/>
    </xf>
    <xf numFmtId="0" fontId="20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19" xfId="0" applyFont="1" applyBorder="1">
      <alignment vertical="center"/>
    </xf>
    <xf numFmtId="0" fontId="19" fillId="0" borderId="20" xfId="0" applyFont="1" applyBorder="1" applyAlignment="1">
      <alignment horizontal="center" vertical="center"/>
    </xf>
    <xf numFmtId="0" fontId="19" fillId="4" borderId="0" xfId="0" applyFont="1" applyFill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19" fillId="0" borderId="5" xfId="0" applyFont="1" applyBorder="1">
      <alignment vertical="center"/>
    </xf>
    <xf numFmtId="0" fontId="9" fillId="0" borderId="1" xfId="0" applyFont="1" applyFill="1" applyBorder="1">
      <alignment vertical="center"/>
    </xf>
    <xf numFmtId="9" fontId="19" fillId="0" borderId="3" xfId="0" applyNumberFormat="1" applyFont="1" applyBorder="1">
      <alignment vertical="center"/>
    </xf>
    <xf numFmtId="0" fontId="19" fillId="0" borderId="3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19" fillId="0" borderId="0" xfId="0" applyNumberFormat="1" applyFont="1">
      <alignment vertical="center"/>
    </xf>
    <xf numFmtId="166" fontId="19" fillId="0" borderId="0" xfId="0" applyNumberFormat="1" applyFont="1">
      <alignment vertical="center"/>
    </xf>
    <xf numFmtId="0" fontId="5" fillId="0" borderId="1" xfId="0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19" fillId="3" borderId="0" xfId="0" applyFont="1" applyFill="1">
      <alignment vertical="center"/>
    </xf>
    <xf numFmtId="0" fontId="19" fillId="0" borderId="6" xfId="0" applyFont="1" applyBorder="1" applyAlignment="1">
      <alignment horizontal="right" vertical="center"/>
    </xf>
    <xf numFmtId="9" fontId="5" fillId="0" borderId="3" xfId="0" applyNumberFormat="1" applyFont="1" applyBorder="1" applyAlignment="1" applyProtection="1">
      <alignment horizontal="right"/>
      <protection locked="0"/>
    </xf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top" wrapText="1"/>
    </xf>
    <xf numFmtId="1" fontId="6" fillId="0" borderId="8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center" vertical="top" wrapText="1"/>
    </xf>
    <xf numFmtId="2" fontId="6" fillId="0" borderId="7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19" fillId="0" borderId="1" xfId="0" applyFont="1" applyBorder="1">
      <alignment vertical="center"/>
    </xf>
    <xf numFmtId="9" fontId="4" fillId="0" borderId="13" xfId="0" applyNumberFormat="1" applyFont="1" applyBorder="1" applyAlignment="1" applyProtection="1">
      <alignment horizontal="right"/>
      <protection locked="0"/>
    </xf>
    <xf numFmtId="2" fontId="6" fillId="4" borderId="5" xfId="0" applyNumberFormat="1" applyFont="1" applyFill="1" applyBorder="1" applyAlignment="1">
      <alignment horizontal="center" vertical="top" wrapText="1"/>
    </xf>
    <xf numFmtId="2" fontId="6" fillId="4" borderId="2" xfId="0" applyNumberFormat="1" applyFont="1" applyFill="1" applyBorder="1" applyAlignment="1">
      <alignment horizontal="center" vertical="top" wrapText="1"/>
    </xf>
    <xf numFmtId="1" fontId="6" fillId="4" borderId="8" xfId="0" applyNumberFormat="1" applyFont="1" applyFill="1" applyBorder="1" applyAlignment="1">
      <alignment horizontal="center" vertical="top" wrapText="1"/>
    </xf>
    <xf numFmtId="1" fontId="6" fillId="0" borderId="2" xfId="0" applyNumberFormat="1" applyFont="1" applyBorder="1" applyAlignment="1">
      <alignment horizontal="center" vertical="top" wrapText="1"/>
    </xf>
    <xf numFmtId="1" fontId="6" fillId="0" borderId="0" xfId="0" applyNumberFormat="1" applyFont="1" applyBorder="1" applyAlignment="1">
      <alignment horizontal="center" vertical="top" wrapText="1"/>
    </xf>
    <xf numFmtId="1" fontId="6" fillId="0" borderId="3" xfId="0" applyNumberFormat="1" applyFont="1" applyBorder="1" applyAlignment="1">
      <alignment horizontal="center" vertical="top" wrapText="1"/>
    </xf>
    <xf numFmtId="165" fontId="6" fillId="0" borderId="4" xfId="0" applyNumberFormat="1" applyFont="1" applyBorder="1" applyAlignment="1">
      <alignment horizontal="justify" vertical="top" wrapText="1"/>
    </xf>
    <xf numFmtId="165" fontId="6" fillId="0" borderId="5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0" fontId="22" fillId="0" borderId="0" xfId="0" applyFont="1">
      <alignment vertical="center"/>
    </xf>
    <xf numFmtId="0" fontId="4" fillId="0" borderId="11" xfId="0" applyFont="1" applyBorder="1">
      <alignment vertical="center"/>
    </xf>
    <xf numFmtId="0" fontId="0" fillId="0" borderId="0" xfId="0" applyFont="1">
      <alignment vertical="center"/>
    </xf>
    <xf numFmtId="0" fontId="3" fillId="7" borderId="11" xfId="0" applyFont="1" applyFill="1" applyBorder="1" applyAlignment="1">
      <alignment horizontal="justify" vertical="top" wrapText="1"/>
    </xf>
    <xf numFmtId="0" fontId="3" fillId="7" borderId="12" xfId="0" applyFont="1" applyFill="1" applyBorder="1" applyAlignment="1">
      <alignment horizontal="center" vertical="top" wrapText="1"/>
    </xf>
    <xf numFmtId="0" fontId="3" fillId="7" borderId="14" xfId="0" applyFont="1" applyFill="1" applyBorder="1" applyAlignment="1">
      <alignment horizontal="center" vertical="top" wrapText="1"/>
    </xf>
    <xf numFmtId="0" fontId="3" fillId="7" borderId="13" xfId="0" applyFont="1" applyFill="1" applyBorder="1" applyAlignment="1">
      <alignment horizontal="center" vertical="top" wrapText="1"/>
    </xf>
    <xf numFmtId="166" fontId="6" fillId="0" borderId="7" xfId="0" applyNumberFormat="1" applyFont="1" applyBorder="1" applyAlignment="1">
      <alignment horizontal="center" vertical="top" wrapText="1"/>
    </xf>
    <xf numFmtId="166" fontId="6" fillId="0" borderId="4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6" fillId="4" borderId="5" xfId="0" applyNumberFormat="1" applyFont="1" applyFill="1" applyBorder="1" applyAlignment="1">
      <alignment horizontal="center" vertical="top" wrapText="1"/>
    </xf>
    <xf numFmtId="1" fontId="6" fillId="0" borderId="8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9" fontId="4" fillId="0" borderId="6" xfId="0" applyNumberFormat="1" applyFont="1" applyBorder="1" applyAlignment="1" applyProtection="1">
      <alignment horizontal="center"/>
      <protection locked="0"/>
    </xf>
    <xf numFmtId="9" fontId="4" fillId="0" borderId="6" xfId="0" applyNumberFormat="1" applyFont="1" applyBorder="1" applyAlignment="1" applyProtection="1">
      <alignment horizontal="right"/>
      <protection locked="0"/>
    </xf>
    <xf numFmtId="0" fontId="6" fillId="0" borderId="10" xfId="0" applyFont="1" applyBorder="1" applyAlignment="1">
      <alignment horizontal="justify" vertical="top" wrapText="1"/>
    </xf>
    <xf numFmtId="165" fontId="6" fillId="0" borderId="2" xfId="0" applyNumberFormat="1" applyFont="1" applyBorder="1" applyAlignment="1">
      <alignment horizontal="center" vertical="top" wrapText="1"/>
    </xf>
    <xf numFmtId="2" fontId="19" fillId="0" borderId="8" xfId="0" applyNumberFormat="1" applyFont="1" applyBorder="1">
      <alignment vertical="center"/>
    </xf>
    <xf numFmtId="0" fontId="19" fillId="0" borderId="4" xfId="0" applyFont="1" applyBorder="1">
      <alignment vertical="center"/>
    </xf>
    <xf numFmtId="2" fontId="19" fillId="0" borderId="5" xfId="0" applyNumberFormat="1" applyFont="1" applyBorder="1">
      <alignment vertical="center"/>
    </xf>
    <xf numFmtId="165" fontId="6" fillId="4" borderId="7" xfId="0" applyNumberFormat="1" applyFont="1" applyFill="1" applyBorder="1" applyAlignment="1">
      <alignment horizontal="center" vertical="top" wrapText="1"/>
    </xf>
    <xf numFmtId="165" fontId="6" fillId="4" borderId="5" xfId="0" applyNumberFormat="1" applyFont="1" applyFill="1" applyBorder="1" applyAlignment="1">
      <alignment horizontal="center" vertical="top" wrapText="1"/>
    </xf>
    <xf numFmtId="0" fontId="19" fillId="8" borderId="0" xfId="0" applyFont="1" applyFill="1">
      <alignment vertical="center"/>
    </xf>
    <xf numFmtId="0" fontId="3" fillId="0" borderId="0" xfId="0" applyFont="1" applyFill="1" applyBorder="1" applyAlignment="1">
      <alignment horizontal="justify" vertical="top" wrapText="1"/>
    </xf>
    <xf numFmtId="2" fontId="6" fillId="0" borderId="8" xfId="0" applyNumberFormat="1" applyFont="1" applyBorder="1" applyAlignment="1">
      <alignment horizontal="center" vertical="top" wrapText="1"/>
    </xf>
    <xf numFmtId="2" fontId="6" fillId="0" borderId="9" xfId="0" applyNumberFormat="1" applyFont="1" applyBorder="1" applyAlignment="1">
      <alignment horizontal="center" vertical="top" wrapText="1"/>
    </xf>
    <xf numFmtId="0" fontId="24" fillId="0" borderId="0" xfId="0" applyFont="1">
      <alignment vertical="center"/>
    </xf>
    <xf numFmtId="165" fontId="19" fillId="0" borderId="4" xfId="0" applyNumberFormat="1" applyFont="1" applyBorder="1">
      <alignment vertical="center"/>
    </xf>
    <xf numFmtId="165" fontId="19" fillId="0" borderId="7" xfId="0" applyNumberFormat="1" applyFont="1" applyBorder="1">
      <alignment vertical="center"/>
    </xf>
    <xf numFmtId="0" fontId="19" fillId="0" borderId="7" xfId="0" applyFont="1" applyBorder="1">
      <alignment vertical="center"/>
    </xf>
    <xf numFmtId="0" fontId="19" fillId="0" borderId="6" xfId="0" applyFont="1" applyBorder="1">
      <alignment vertical="center"/>
    </xf>
    <xf numFmtId="165" fontId="19" fillId="0" borderId="7" xfId="0" applyNumberFormat="1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2" fontId="19" fillId="0" borderId="19" xfId="0" applyNumberFormat="1" applyFont="1" applyBorder="1">
      <alignment vertical="center"/>
    </xf>
    <xf numFmtId="0" fontId="20" fillId="0" borderId="10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21" xfId="0" applyFont="1" applyBorder="1">
      <alignment vertical="center"/>
    </xf>
    <xf numFmtId="0" fontId="6" fillId="5" borderId="22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3" fontId="6" fillId="0" borderId="8" xfId="0" applyNumberFormat="1" applyFont="1" applyBorder="1" applyAlignment="1">
      <alignment horizontal="center" vertical="top" wrapText="1"/>
    </xf>
    <xf numFmtId="3" fontId="6" fillId="0" borderId="9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center" vertical="top" wrapText="1"/>
    </xf>
    <xf numFmtId="3" fontId="6" fillId="0" borderId="7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26" fillId="0" borderId="0" xfId="0" applyFont="1">
      <alignment vertical="center"/>
    </xf>
    <xf numFmtId="0" fontId="20" fillId="0" borderId="8" xfId="0" applyFont="1" applyBorder="1">
      <alignment vertical="center"/>
    </xf>
    <xf numFmtId="9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>
      <alignment vertical="center"/>
    </xf>
    <xf numFmtId="0" fontId="4" fillId="0" borderId="0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Border="1">
      <alignment vertical="center"/>
    </xf>
    <xf numFmtId="0" fontId="4" fillId="3" borderId="0" xfId="0" applyNumberFormat="1" applyFont="1" applyFill="1" applyBorder="1" applyAlignment="1" applyProtection="1">
      <alignment horizontal="center" vertical="center"/>
      <protection locked="0"/>
    </xf>
    <xf numFmtId="167" fontId="19" fillId="4" borderId="0" xfId="0" applyNumberFormat="1" applyFont="1" applyFill="1">
      <alignment vertical="center"/>
    </xf>
    <xf numFmtId="0" fontId="3" fillId="2" borderId="11" xfId="0" applyFont="1" applyFill="1" applyBorder="1" applyAlignment="1">
      <alignment horizontal="justify" vertical="top" wrapText="1"/>
    </xf>
    <xf numFmtId="0" fontId="3" fillId="2" borderId="14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justify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20" fillId="2" borderId="12" xfId="0" applyFont="1" applyFill="1" applyBorder="1">
      <alignment vertical="center"/>
    </xf>
    <xf numFmtId="0" fontId="20" fillId="2" borderId="13" xfId="0" applyFont="1" applyFill="1" applyBorder="1">
      <alignment vertical="center"/>
    </xf>
    <xf numFmtId="0" fontId="27" fillId="0" borderId="0" xfId="0" applyFo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7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 shrinkToFit="1"/>
    </xf>
    <xf numFmtId="0" fontId="6" fillId="5" borderId="15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horizontal="left" vertical="center" wrapText="1"/>
    </xf>
    <xf numFmtId="0" fontId="6" fillId="5" borderId="20" xfId="0" applyFont="1" applyFill="1" applyBorder="1" applyAlignment="1">
      <alignment horizontal="left" vertical="center" wrapText="1"/>
    </xf>
    <xf numFmtId="0" fontId="6" fillId="5" borderId="18" xfId="0" applyFont="1" applyFill="1" applyBorder="1" applyAlignment="1">
      <alignment horizontal="left" vertical="center" wrapText="1"/>
    </xf>
    <xf numFmtId="0" fontId="6" fillId="5" borderId="1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22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25" xfId="0" applyFont="1" applyFill="1" applyBorder="1" applyAlignment="1">
      <alignment horizontal="left" vertical="center" wrapText="1"/>
    </xf>
    <xf numFmtId="0" fontId="6" fillId="5" borderId="26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1" fillId="5" borderId="15" xfId="0" applyFont="1" applyFill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0" fontId="6" fillId="5" borderId="23" xfId="0" applyFont="1" applyFill="1" applyBorder="1" applyAlignment="1">
      <alignment horizontal="left" vertical="top" wrapText="1"/>
    </xf>
    <xf numFmtId="0" fontId="6" fillId="5" borderId="20" xfId="0" applyFont="1" applyFill="1" applyBorder="1" applyAlignment="1">
      <alignment horizontal="lef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6" fillId="6" borderId="22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6" fillId="6" borderId="20" xfId="0" applyFont="1" applyFill="1" applyBorder="1" applyAlignment="1">
      <alignment horizontal="left" vertical="center" wrapText="1"/>
    </xf>
    <xf numFmtId="0" fontId="6" fillId="6" borderId="18" xfId="0" applyFont="1" applyFill="1" applyBorder="1" applyAlignment="1">
      <alignment horizontal="left" vertical="center" wrapText="1"/>
    </xf>
    <xf numFmtId="0" fontId="6" fillId="6" borderId="19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6" fillId="6" borderId="1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19" fillId="0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wmf"/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361950</xdr:colOff>
          <xdr:row>7</xdr:row>
          <xdr:rowOff>76200</xdr:rowOff>
        </xdr:from>
        <xdr:to>
          <xdr:col>7</xdr:col>
          <xdr:colOff>647700</xdr:colOff>
          <xdr:row>8</xdr:row>
          <xdr:rowOff>314325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733425</xdr:colOff>
          <xdr:row>4</xdr:row>
          <xdr:rowOff>0</xdr:rowOff>
        </xdr:from>
        <xdr:to>
          <xdr:col>9</xdr:col>
          <xdr:colOff>152400</xdr:colOff>
          <xdr:row>5</xdr:row>
          <xdr:rowOff>114300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</xdr:row>
          <xdr:rowOff>104775</xdr:rowOff>
        </xdr:from>
        <xdr:to>
          <xdr:col>1</xdr:col>
          <xdr:colOff>895350</xdr:colOff>
          <xdr:row>3</xdr:row>
          <xdr:rowOff>9525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12</xdr:row>
          <xdr:rowOff>104775</xdr:rowOff>
        </xdr:from>
        <xdr:to>
          <xdr:col>3</xdr:col>
          <xdr:colOff>361950</xdr:colOff>
          <xdr:row>16</xdr:row>
          <xdr:rowOff>123825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49</xdr:row>
          <xdr:rowOff>28575</xdr:rowOff>
        </xdr:from>
        <xdr:to>
          <xdr:col>5</xdr:col>
          <xdr:colOff>876300</xdr:colOff>
          <xdr:row>53</xdr:row>
          <xdr:rowOff>19050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40</xdr:row>
          <xdr:rowOff>161925</xdr:rowOff>
        </xdr:from>
        <xdr:to>
          <xdr:col>5</xdr:col>
          <xdr:colOff>114300</xdr:colOff>
          <xdr:row>48</xdr:row>
          <xdr:rowOff>28575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142875</xdr:rowOff>
        </xdr:from>
        <xdr:to>
          <xdr:col>5</xdr:col>
          <xdr:colOff>923925</xdr:colOff>
          <xdr:row>29</xdr:row>
          <xdr:rowOff>161925</xdr:rowOff>
        </xdr:to>
        <xdr:sp macro="" textlink="">
          <xdr:nvSpPr>
            <xdr:cNvPr id="2058" name="Object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32</xdr:row>
          <xdr:rowOff>161925</xdr:rowOff>
        </xdr:from>
        <xdr:to>
          <xdr:col>5</xdr:col>
          <xdr:colOff>923925</xdr:colOff>
          <xdr:row>37</xdr:row>
          <xdr:rowOff>142875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</xdr:row>
          <xdr:rowOff>152400</xdr:rowOff>
        </xdr:from>
        <xdr:to>
          <xdr:col>7</xdr:col>
          <xdr:colOff>38100</xdr:colOff>
          <xdr:row>3</xdr:row>
          <xdr:rowOff>133350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552450</xdr:colOff>
          <xdr:row>1</xdr:row>
          <xdr:rowOff>161925</xdr:rowOff>
        </xdr:from>
        <xdr:to>
          <xdr:col>4</xdr:col>
          <xdr:colOff>38100</xdr:colOff>
          <xdr:row>4</xdr:row>
          <xdr:rowOff>123825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304800</xdr:colOff>
          <xdr:row>1</xdr:row>
          <xdr:rowOff>133350</xdr:rowOff>
        </xdr:from>
        <xdr:to>
          <xdr:col>3</xdr:col>
          <xdr:colOff>733425</xdr:colOff>
          <xdr:row>3</xdr:row>
          <xdr:rowOff>133350</xdr:rowOff>
        </xdr:to>
        <xdr:sp macro="" textlink="">
          <xdr:nvSpPr>
            <xdr:cNvPr id="10245" name="Object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w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6.bin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oleObject" Target="../embeddings/oleObject8.bin"/><Relationship Id="rId4" Type="http://schemas.openxmlformats.org/officeDocument/2006/relationships/oleObject" Target="../embeddings/oleObject5.bin"/><Relationship Id="rId9" Type="http://schemas.openxmlformats.org/officeDocument/2006/relationships/image" Target="../media/image7.w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9.wmf"/><Relationship Id="rId4" Type="http://schemas.openxmlformats.org/officeDocument/2006/relationships/oleObject" Target="../embeddings/oleObject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0.wmf"/><Relationship Id="rId4" Type="http://schemas.openxmlformats.org/officeDocument/2006/relationships/oleObject" Target="../embeddings/oleObject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1.wmf"/><Relationship Id="rId4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showGridLines="0" zoomScale="90" zoomScaleNormal="90" workbookViewId="0">
      <selection activeCell="G22" sqref="G22"/>
    </sheetView>
  </sheetViews>
  <sheetFormatPr baseColWidth="10" defaultRowHeight="14.25"/>
  <cols>
    <col min="1" max="3" width="11.42578125" style="23"/>
    <col min="4" max="4" width="12.85546875" style="23" customWidth="1"/>
    <col min="5" max="5" width="11.42578125" style="23"/>
    <col min="6" max="6" width="14.85546875" style="23" customWidth="1"/>
    <col min="7" max="7" width="31.5703125" style="23" customWidth="1"/>
    <col min="8" max="16384" width="11.42578125" style="23"/>
  </cols>
  <sheetData>
    <row r="1" spans="2:11" ht="23.25">
      <c r="B1" s="141" t="s">
        <v>103</v>
      </c>
    </row>
    <row r="2" spans="2:11" ht="15" thickBot="1"/>
    <row r="3" spans="2:11" ht="30.75" thickBot="1">
      <c r="B3" s="15" t="s">
        <v>0</v>
      </c>
      <c r="C3" s="16" t="s">
        <v>1</v>
      </c>
      <c r="D3" s="17" t="s">
        <v>2</v>
      </c>
      <c r="G3" s="159" t="s">
        <v>101</v>
      </c>
      <c r="H3" s="160"/>
    </row>
    <row r="4" spans="2:11" ht="15">
      <c r="B4" s="1">
        <v>1</v>
      </c>
      <c r="C4" s="2">
        <v>100000</v>
      </c>
      <c r="D4" s="3">
        <v>8000</v>
      </c>
      <c r="G4" s="18" t="s">
        <v>6</v>
      </c>
      <c r="H4" s="20">
        <v>5</v>
      </c>
    </row>
    <row r="5" spans="2:11" ht="15">
      <c r="B5" s="1">
        <v>2</v>
      </c>
      <c r="C5" s="2">
        <v>120000</v>
      </c>
      <c r="D5" s="3">
        <v>10500</v>
      </c>
      <c r="G5" s="18" t="s">
        <v>7</v>
      </c>
      <c r="H5" s="20">
        <v>1.2</v>
      </c>
    </row>
    <row r="6" spans="2:11" ht="15">
      <c r="B6" s="1">
        <v>3</v>
      </c>
      <c r="C6" s="2">
        <v>135000</v>
      </c>
      <c r="D6" s="3">
        <v>12500</v>
      </c>
      <c r="G6" s="18" t="s">
        <v>4</v>
      </c>
      <c r="H6" s="21">
        <v>0.3</v>
      </c>
    </row>
    <row r="7" spans="2:11" ht="15.75" thickBot="1">
      <c r="B7" s="1">
        <v>4</v>
      </c>
      <c r="C7" s="2">
        <v>150000</v>
      </c>
      <c r="D7" s="3">
        <v>14000</v>
      </c>
      <c r="G7" s="19" t="s">
        <v>56</v>
      </c>
      <c r="H7" s="22">
        <v>15</v>
      </c>
    </row>
    <row r="8" spans="2:11" ht="15.75" thickBot="1">
      <c r="B8" s="4">
        <v>5</v>
      </c>
      <c r="C8" s="5">
        <v>170000</v>
      </c>
      <c r="D8" s="6">
        <v>15500</v>
      </c>
    </row>
    <row r="10" spans="2:11"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2" spans="2:11">
      <c r="B12" s="170" t="s">
        <v>59</v>
      </c>
      <c r="C12" s="170"/>
      <c r="D12" s="170"/>
      <c r="E12" s="170"/>
      <c r="F12" s="170"/>
      <c r="G12" s="170"/>
      <c r="H12" s="170"/>
      <c r="I12" s="170"/>
      <c r="J12" s="170"/>
      <c r="K12" s="170"/>
    </row>
    <row r="13" spans="2:11">
      <c r="B13" s="170"/>
      <c r="C13" s="170"/>
      <c r="D13" s="170"/>
      <c r="E13" s="170"/>
      <c r="F13" s="170"/>
      <c r="G13" s="170"/>
      <c r="H13" s="170"/>
      <c r="I13" s="170"/>
      <c r="J13" s="170"/>
      <c r="K13" s="170"/>
    </row>
    <row r="14" spans="2:11" ht="15" thickBot="1"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2:11" ht="54" customHeight="1" thickBot="1">
      <c r="B15" s="29" t="s">
        <v>0</v>
      </c>
      <c r="C15" s="30" t="s">
        <v>9</v>
      </c>
      <c r="D15" s="129" t="s">
        <v>10</v>
      </c>
      <c r="E15" s="30" t="s">
        <v>11</v>
      </c>
      <c r="F15" s="29" t="s">
        <v>12</v>
      </c>
      <c r="G15" s="130" t="s">
        <v>8</v>
      </c>
    </row>
    <row r="16" spans="2:11">
      <c r="B16" s="131">
        <v>1</v>
      </c>
      <c r="C16" s="132">
        <f>C4</f>
        <v>100000</v>
      </c>
      <c r="D16" s="133">
        <f>($H$4-$H$5)*D4</f>
        <v>30400</v>
      </c>
      <c r="E16" s="134"/>
      <c r="F16" s="135"/>
      <c r="G16" s="134"/>
    </row>
    <row r="17" spans="2:7">
      <c r="B17" s="131">
        <v>2</v>
      </c>
      <c r="C17" s="99">
        <f>C5</f>
        <v>120000</v>
      </c>
      <c r="D17" s="136">
        <f>($H$4-$H$5)*D5</f>
        <v>39900</v>
      </c>
      <c r="E17" s="99">
        <f>D17-D16</f>
        <v>9500</v>
      </c>
      <c r="F17" s="136">
        <f>C17-C16</f>
        <v>20000</v>
      </c>
      <c r="G17" s="99">
        <f>-PV($H$6,$H$7,E17)-F17</f>
        <v>11048.006625745838</v>
      </c>
    </row>
    <row r="18" spans="2:7">
      <c r="B18" s="131">
        <v>3</v>
      </c>
      <c r="C18" s="99">
        <f>C6</f>
        <v>135000</v>
      </c>
      <c r="D18" s="136">
        <f>($H$4-$H$5)*D6</f>
        <v>47500</v>
      </c>
      <c r="E18" s="99">
        <f>D18-D17</f>
        <v>7600</v>
      </c>
      <c r="F18" s="136">
        <f>C18-C17</f>
        <v>15000</v>
      </c>
      <c r="G18" s="99">
        <f>-PV($H$6,$H$7,E18)-F18</f>
        <v>9838.4053005966707</v>
      </c>
    </row>
    <row r="19" spans="2:7">
      <c r="B19" s="131">
        <v>4</v>
      </c>
      <c r="C19" s="99">
        <f>C7</f>
        <v>150000</v>
      </c>
      <c r="D19" s="136">
        <f>($H$4-$H$5)*D7</f>
        <v>53200</v>
      </c>
      <c r="E19" s="99">
        <f>D19-D18</f>
        <v>5700</v>
      </c>
      <c r="F19" s="136">
        <f>C19-C18</f>
        <v>15000</v>
      </c>
      <c r="G19" s="99">
        <f>-PV($H$6,$H$7,E19)-F19</f>
        <v>3628.803975447503</v>
      </c>
    </row>
    <row r="20" spans="2:7" ht="15" thickBot="1">
      <c r="B20" s="137">
        <v>5</v>
      </c>
      <c r="C20" s="138">
        <f>C8</f>
        <v>170000</v>
      </c>
      <c r="D20" s="139">
        <f>($H$4-$H$5)*D8</f>
        <v>58900</v>
      </c>
      <c r="E20" s="138">
        <f>D20-D19</f>
        <v>5700</v>
      </c>
      <c r="F20" s="139">
        <f>C20-C19</f>
        <v>20000</v>
      </c>
      <c r="G20" s="138">
        <f>-PV($H$6,$H$7,E20)-F20</f>
        <v>-1371.196024552497</v>
      </c>
    </row>
    <row r="23" spans="2:7" ht="15" customHeight="1" thickBot="1">
      <c r="B23" s="24" t="s">
        <v>57</v>
      </c>
    </row>
    <row r="24" spans="2:7" ht="21.75" customHeight="1">
      <c r="B24" s="161" t="s">
        <v>58</v>
      </c>
      <c r="C24" s="162"/>
      <c r="D24" s="162"/>
      <c r="E24" s="162"/>
      <c r="F24" s="163"/>
    </row>
    <row r="25" spans="2:7">
      <c r="B25" s="164"/>
      <c r="C25" s="165"/>
      <c r="D25" s="165"/>
      <c r="E25" s="165"/>
      <c r="F25" s="166"/>
    </row>
    <row r="26" spans="2:7" ht="25.5" customHeight="1" thickBot="1">
      <c r="B26" s="167"/>
      <c r="C26" s="168"/>
      <c r="D26" s="168"/>
      <c r="E26" s="168"/>
      <c r="F26" s="169"/>
    </row>
  </sheetData>
  <mergeCells count="3">
    <mergeCell ref="G3:H3"/>
    <mergeCell ref="B24:F26"/>
    <mergeCell ref="B12:K13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3"/>
  <sheetViews>
    <sheetView showGridLines="0" tabSelected="1" zoomScale="90" zoomScaleNormal="90" workbookViewId="0">
      <selection activeCell="F35" sqref="F35"/>
    </sheetView>
  </sheetViews>
  <sheetFormatPr baseColWidth="10" defaultRowHeight="14.25"/>
  <cols>
    <col min="1" max="1" width="11.42578125" style="23"/>
    <col min="2" max="2" width="17.5703125" style="23" customWidth="1"/>
    <col min="3" max="3" width="19.5703125" style="23" bestFit="1" customWidth="1"/>
    <col min="4" max="4" width="16.5703125" style="23" bestFit="1" customWidth="1"/>
    <col min="5" max="9" width="13" style="23" bestFit="1" customWidth="1"/>
    <col min="10" max="10" width="16.7109375" style="23" customWidth="1"/>
    <col min="11" max="12" width="13" style="23" bestFit="1" customWidth="1"/>
    <col min="13" max="13" width="11.42578125" style="23"/>
    <col min="14" max="14" width="11.5703125" style="23" bestFit="1" customWidth="1"/>
    <col min="15" max="16384" width="11.42578125" style="23"/>
  </cols>
  <sheetData>
    <row r="1" spans="2:13" ht="24" thickBot="1">
      <c r="B1" s="141" t="s">
        <v>115</v>
      </c>
    </row>
    <row r="2" spans="2:13" ht="15">
      <c r="J2" s="185" t="s">
        <v>101</v>
      </c>
      <c r="K2" s="186"/>
    </row>
    <row r="3" spans="2:13" ht="18">
      <c r="B3" s="217" t="s">
        <v>89</v>
      </c>
      <c r="C3" s="217"/>
      <c r="J3" s="74" t="s">
        <v>91</v>
      </c>
      <c r="K3" s="51">
        <v>100</v>
      </c>
    </row>
    <row r="4" spans="2:13" ht="18">
      <c r="B4" s="217" t="s">
        <v>90</v>
      </c>
      <c r="C4" s="217"/>
      <c r="J4" s="74" t="s">
        <v>92</v>
      </c>
      <c r="K4" s="51">
        <v>90</v>
      </c>
    </row>
    <row r="5" spans="2:13" ht="15" thickBot="1">
      <c r="J5" s="19" t="s">
        <v>4</v>
      </c>
      <c r="K5" s="101">
        <v>0.05</v>
      </c>
    </row>
    <row r="7" spans="2:13"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</row>
    <row r="10" spans="2:13" ht="15.75" thickBot="1">
      <c r="B10" s="24" t="s">
        <v>44</v>
      </c>
    </row>
    <row r="11" spans="2:13" ht="15" thickBot="1">
      <c r="B11" s="152"/>
      <c r="C11" s="153">
        <v>1</v>
      </c>
      <c r="D11" s="154">
        <v>2</v>
      </c>
      <c r="E11" s="153">
        <v>3</v>
      </c>
      <c r="F11" s="155">
        <v>4</v>
      </c>
      <c r="G11" s="153">
        <v>5</v>
      </c>
      <c r="H11" s="154">
        <v>6</v>
      </c>
      <c r="I11" s="153">
        <v>7</v>
      </c>
      <c r="J11" s="155">
        <v>8</v>
      </c>
      <c r="K11" s="153">
        <v>9</v>
      </c>
      <c r="L11" s="154">
        <v>10</v>
      </c>
    </row>
    <row r="12" spans="2:13">
      <c r="B12" s="103" t="s">
        <v>43</v>
      </c>
      <c r="C12" s="112">
        <f>20*LN(C11^2)+110</f>
        <v>110</v>
      </c>
      <c r="D12" s="112">
        <f>20*LN(D11^2)+110</f>
        <v>137.7258872223978</v>
      </c>
      <c r="E12" s="113">
        <f t="shared" ref="E12:L12" si="0">20*LN(E11^2)+110</f>
        <v>153.94449154672441</v>
      </c>
      <c r="F12" s="112">
        <f t="shared" si="0"/>
        <v>165.45177444479563</v>
      </c>
      <c r="G12" s="113">
        <f t="shared" si="0"/>
        <v>174.37751649736401</v>
      </c>
      <c r="H12" s="112">
        <f t="shared" si="0"/>
        <v>181.67037876912218</v>
      </c>
      <c r="I12" s="113">
        <f t="shared" si="0"/>
        <v>187.83640596221252</v>
      </c>
      <c r="J12" s="112">
        <f t="shared" si="0"/>
        <v>193.17766166719343</v>
      </c>
      <c r="K12" s="113">
        <f t="shared" si="0"/>
        <v>197.88898309344879</v>
      </c>
      <c r="L12" s="112">
        <f t="shared" si="0"/>
        <v>202.10340371976184</v>
      </c>
    </row>
    <row r="13" spans="2:13" ht="18.75">
      <c r="B13" s="65" t="s">
        <v>76</v>
      </c>
      <c r="C13" s="104">
        <f>(C12/$K$3)^(1/C11)-1</f>
        <v>0.10000000000000009</v>
      </c>
      <c r="D13" s="104">
        <f t="shared" ref="D13:L13" si="1">(D12/$K$3)^(1/D11)-1</f>
        <v>0.17356673104854936</v>
      </c>
      <c r="E13" s="104">
        <f t="shared" si="1"/>
        <v>0.15466158647234884</v>
      </c>
      <c r="F13" s="104">
        <f t="shared" si="1"/>
        <v>0.13414310623818326</v>
      </c>
      <c r="G13" s="104">
        <f t="shared" si="1"/>
        <v>0.11763012044258248</v>
      </c>
      <c r="H13" s="104">
        <f t="shared" si="1"/>
        <v>0.10462284382079123</v>
      </c>
      <c r="I13" s="104">
        <f t="shared" si="1"/>
        <v>9.4236999971471835E-2</v>
      </c>
      <c r="J13" s="104">
        <f t="shared" si="1"/>
        <v>8.5786938766570398E-2</v>
      </c>
      <c r="K13" s="104">
        <f t="shared" si="1"/>
        <v>7.8787076708123793E-2</v>
      </c>
      <c r="L13" s="104">
        <f t="shared" si="1"/>
        <v>7.289534935705122E-2</v>
      </c>
    </row>
    <row r="14" spans="2:13" ht="19.5" thickBot="1">
      <c r="B14" s="70" t="s">
        <v>73</v>
      </c>
      <c r="C14" s="83"/>
      <c r="D14" s="83">
        <f>D12/C12-1</f>
        <v>0.25205352020361649</v>
      </c>
      <c r="E14" s="84">
        <f t="shared" ref="E14:L14" si="2">E12/D12-1</f>
        <v>0.1177600279178963</v>
      </c>
      <c r="F14" s="83">
        <f t="shared" si="2"/>
        <v>7.4749559288898704E-2</v>
      </c>
      <c r="G14" s="84">
        <f t="shared" si="2"/>
        <v>5.394769613393624E-2</v>
      </c>
      <c r="H14" s="83">
        <f t="shared" si="2"/>
        <v>4.1822262515525788E-2</v>
      </c>
      <c r="I14" s="84">
        <f t="shared" si="2"/>
        <v>3.394074055917784E-2</v>
      </c>
      <c r="J14" s="83">
        <f t="shared" si="2"/>
        <v>2.8435678789847652E-2</v>
      </c>
      <c r="K14" s="84">
        <f t="shared" si="2"/>
        <v>2.4388541540439679E-2</v>
      </c>
      <c r="L14" s="83">
        <f t="shared" si="2"/>
        <v>2.129689364426568E-2</v>
      </c>
    </row>
    <row r="16" spans="2:13" ht="15.75" thickBot="1">
      <c r="B16" s="111" t="s">
        <v>45</v>
      </c>
    </row>
    <row r="17" spans="2:12" ht="15" thickBot="1">
      <c r="B17" s="152"/>
      <c r="C17" s="153">
        <v>1</v>
      </c>
      <c r="D17" s="154">
        <v>2</v>
      </c>
      <c r="E17" s="153">
        <v>3</v>
      </c>
      <c r="F17" s="155">
        <v>4</v>
      </c>
      <c r="G17" s="153">
        <v>5</v>
      </c>
      <c r="H17" s="154">
        <v>6</v>
      </c>
      <c r="I17" s="153">
        <v>7</v>
      </c>
      <c r="J17" s="155">
        <v>8</v>
      </c>
      <c r="K17" s="153">
        <v>9</v>
      </c>
      <c r="L17" s="154">
        <v>10</v>
      </c>
    </row>
    <row r="18" spans="2:12">
      <c r="B18" s="65" t="s">
        <v>43</v>
      </c>
      <c r="C18" s="112">
        <f>100*C17^(1/3)</f>
        <v>100</v>
      </c>
      <c r="D18" s="112">
        <f t="shared" ref="D18:L18" si="3">100*D17^(1/3)</f>
        <v>125.99210498948732</v>
      </c>
      <c r="E18" s="113">
        <f t="shared" si="3"/>
        <v>144.22495703074082</v>
      </c>
      <c r="F18" s="112">
        <f t="shared" si="3"/>
        <v>158.74010519681994</v>
      </c>
      <c r="G18" s="113">
        <f t="shared" si="3"/>
        <v>170.99759466766969</v>
      </c>
      <c r="H18" s="112">
        <f t="shared" si="3"/>
        <v>181.71205928321396</v>
      </c>
      <c r="I18" s="113">
        <f t="shared" si="3"/>
        <v>191.2931182772389</v>
      </c>
      <c r="J18" s="112">
        <f t="shared" si="3"/>
        <v>199.99999999999997</v>
      </c>
      <c r="K18" s="113">
        <f t="shared" si="3"/>
        <v>208.00838230519042</v>
      </c>
      <c r="L18" s="112">
        <f t="shared" si="3"/>
        <v>215.44346900318837</v>
      </c>
    </row>
    <row r="19" spans="2:12" ht="18.75">
      <c r="B19" s="65" t="s">
        <v>76</v>
      </c>
      <c r="C19" s="104">
        <f>(C18/$K$4)^(1/C17)-1</f>
        <v>0.11111111111111116</v>
      </c>
      <c r="D19" s="104">
        <f t="shared" ref="D19:L19" si="4">(D18/$K$4)^(1/D17)-1</f>
        <v>0.18317888658519021</v>
      </c>
      <c r="E19" s="104">
        <f t="shared" si="4"/>
        <v>0.17021583243118865</v>
      </c>
      <c r="F19" s="104">
        <f t="shared" si="4"/>
        <v>0.15242066822528644</v>
      </c>
      <c r="G19" s="104">
        <f t="shared" si="4"/>
        <v>0.13697129019389931</v>
      </c>
      <c r="H19" s="104">
        <f t="shared" si="4"/>
        <v>0.12423440901943228</v>
      </c>
      <c r="I19" s="104">
        <f t="shared" si="4"/>
        <v>0.11372905109880138</v>
      </c>
      <c r="J19" s="104">
        <f t="shared" si="4"/>
        <v>0.10496478095981354</v>
      </c>
      <c r="K19" s="104">
        <f t="shared" si="4"/>
        <v>9.7555475685624726E-2</v>
      </c>
      <c r="L19" s="104">
        <f t="shared" si="4"/>
        <v>9.1211872202578315E-2</v>
      </c>
    </row>
    <row r="20" spans="2:12" ht="19.5" thickBot="1">
      <c r="B20" s="70" t="s">
        <v>73</v>
      </c>
      <c r="C20" s="83"/>
      <c r="D20" s="83">
        <f>D18/C18-1</f>
        <v>0.25992104989487319</v>
      </c>
      <c r="E20" s="83">
        <f t="shared" ref="E20:L20" si="5">E18/D18-1</f>
        <v>0.14471424255333165</v>
      </c>
      <c r="F20" s="83">
        <f t="shared" si="5"/>
        <v>0.10064241629820891</v>
      </c>
      <c r="G20" s="83">
        <f t="shared" si="5"/>
        <v>7.7217345015941907E-2</v>
      </c>
      <c r="H20" s="83">
        <f t="shared" si="5"/>
        <v>6.2658569182611146E-2</v>
      </c>
      <c r="I20" s="83">
        <f t="shared" si="5"/>
        <v>5.2726599609396407E-2</v>
      </c>
      <c r="J20" s="83">
        <f t="shared" si="5"/>
        <v>4.5515917149420382E-2</v>
      </c>
      <c r="K20" s="83">
        <f t="shared" si="5"/>
        <v>4.0041911525952267E-2</v>
      </c>
      <c r="L20" s="83">
        <f t="shared" si="5"/>
        <v>3.5744168651286268E-2</v>
      </c>
    </row>
    <row r="23" spans="2:12" ht="16.5" customHeight="1">
      <c r="B23" s="178" t="s">
        <v>81</v>
      </c>
      <c r="C23" s="178"/>
      <c r="D23" s="178"/>
      <c r="E23" s="178"/>
      <c r="F23" s="178"/>
      <c r="G23" s="178"/>
      <c r="H23" s="178"/>
      <c r="I23" s="178"/>
      <c r="J23" s="178"/>
      <c r="K23" s="178"/>
      <c r="L23" s="178"/>
    </row>
    <row r="24" spans="2:12"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</row>
    <row r="25" spans="2:12"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</row>
    <row r="26" spans="2:12"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</row>
    <row r="27" spans="2:12" ht="16.5" customHeight="1">
      <c r="B27" s="178" t="s">
        <v>82</v>
      </c>
      <c r="C27" s="178"/>
      <c r="D27" s="178"/>
      <c r="E27" s="178"/>
      <c r="F27" s="178"/>
      <c r="G27" s="178"/>
      <c r="H27" s="178"/>
      <c r="I27" s="178"/>
      <c r="J27" s="178"/>
      <c r="K27" s="178"/>
      <c r="L27" s="178"/>
    </row>
    <row r="28" spans="2:12"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</row>
    <row r="29" spans="2:12"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</row>
    <row r="30" spans="2:12"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</row>
    <row r="31" spans="2:12" ht="15" customHeight="1">
      <c r="B31" s="178" t="s">
        <v>88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</row>
    <row r="32" spans="2:12"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</row>
    <row r="34" spans="2:9" ht="15" thickBot="1"/>
    <row r="35" spans="2:9" ht="15.75" thickBot="1">
      <c r="B35" s="156" t="s">
        <v>49</v>
      </c>
      <c r="C35" s="156" t="s">
        <v>46</v>
      </c>
      <c r="D35" s="157" t="s">
        <v>47</v>
      </c>
    </row>
    <row r="36" spans="2:9">
      <c r="B36" s="74" t="s">
        <v>48</v>
      </c>
      <c r="C36" s="105">
        <f>-100+D12/(1+K5)^D11</f>
        <v>24.921439657503669</v>
      </c>
      <c r="D36" s="105">
        <f>-90+D18/(1+K5)^D17</f>
        <v>24.278553278446537</v>
      </c>
    </row>
    <row r="37" spans="2:9" ht="15" thickBot="1">
      <c r="B37" s="106" t="s">
        <v>87</v>
      </c>
      <c r="C37" s="107">
        <f>-100+G12/(1+K5)^G11</f>
        <v>36.629347019470089</v>
      </c>
      <c r="D37" s="107">
        <f>-90+I18/(1+K5)^I17</f>
        <v>45.948447742006778</v>
      </c>
    </row>
    <row r="39" spans="2:9" ht="15" customHeight="1">
      <c r="B39" s="23" t="s">
        <v>57</v>
      </c>
    </row>
    <row r="40" spans="2:9" ht="7.5" customHeight="1"/>
    <row r="41" spans="2:9" ht="14.25" customHeight="1">
      <c r="B41" s="172" t="s">
        <v>50</v>
      </c>
      <c r="C41" s="173"/>
      <c r="D41" s="173"/>
      <c r="E41" s="173"/>
      <c r="F41" s="173"/>
      <c r="G41" s="173"/>
      <c r="H41" s="173"/>
      <c r="I41" s="174"/>
    </row>
    <row r="42" spans="2:9">
      <c r="B42" s="179"/>
      <c r="C42" s="165"/>
      <c r="D42" s="165"/>
      <c r="E42" s="165"/>
      <c r="F42" s="165"/>
      <c r="G42" s="165"/>
      <c r="H42" s="165"/>
      <c r="I42" s="180"/>
    </row>
    <row r="43" spans="2:9">
      <c r="B43" s="175"/>
      <c r="C43" s="176"/>
      <c r="D43" s="176"/>
      <c r="E43" s="176"/>
      <c r="F43" s="176"/>
      <c r="G43" s="176"/>
      <c r="H43" s="176"/>
      <c r="I43" s="177"/>
    </row>
  </sheetData>
  <mergeCells count="7">
    <mergeCell ref="J2:K2"/>
    <mergeCell ref="B41:I43"/>
    <mergeCell ref="B31:L32"/>
    <mergeCell ref="B23:L26"/>
    <mergeCell ref="B27:L30"/>
    <mergeCell ref="B3:C3"/>
    <mergeCell ref="B4:C4"/>
  </mergeCells>
  <phoneticPr fontId="2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showGridLines="0" zoomScale="90" zoomScaleNormal="90" workbookViewId="0">
      <selection activeCell="B30" sqref="B30:F31"/>
    </sheetView>
  </sheetViews>
  <sheetFormatPr baseColWidth="10" defaultRowHeight="14.25"/>
  <cols>
    <col min="1" max="3" width="11.42578125" style="23"/>
    <col min="4" max="4" width="13.7109375" style="23" customWidth="1"/>
    <col min="5" max="5" width="11.42578125" style="23"/>
    <col min="6" max="6" width="14.7109375" style="23" customWidth="1"/>
    <col min="7" max="7" width="11.42578125" style="23"/>
    <col min="8" max="8" width="47.140625" style="23" bestFit="1" customWidth="1"/>
    <col min="9" max="16384" width="11.42578125" style="23"/>
  </cols>
  <sheetData>
    <row r="1" spans="2:10" ht="23.25">
      <c r="B1" s="141" t="s">
        <v>104</v>
      </c>
    </row>
    <row r="2" spans="2:10" ht="15" thickBot="1"/>
    <row r="3" spans="2:10" ht="30.75" thickBot="1">
      <c r="B3" s="15" t="s">
        <v>0</v>
      </c>
      <c r="C3" s="16" t="s">
        <v>13</v>
      </c>
      <c r="D3" s="17" t="s">
        <v>14</v>
      </c>
      <c r="E3" s="15" t="s">
        <v>15</v>
      </c>
      <c r="F3" s="16" t="s">
        <v>16</v>
      </c>
      <c r="H3" s="159" t="s">
        <v>3</v>
      </c>
      <c r="I3" s="160"/>
    </row>
    <row r="4" spans="2:10" ht="15">
      <c r="B4" s="1">
        <v>1</v>
      </c>
      <c r="C4" s="2">
        <v>12500</v>
      </c>
      <c r="D4" s="7">
        <v>6875</v>
      </c>
      <c r="E4" s="8">
        <v>2.6</v>
      </c>
      <c r="F4" s="3">
        <v>12500</v>
      </c>
      <c r="H4" s="18" t="s">
        <v>17</v>
      </c>
      <c r="I4" s="20">
        <v>10</v>
      </c>
    </row>
    <row r="5" spans="2:10" ht="15">
      <c r="B5" s="1">
        <v>2</v>
      </c>
      <c r="C5" s="2">
        <v>7500</v>
      </c>
      <c r="D5" s="7">
        <v>4500</v>
      </c>
      <c r="E5" s="8">
        <v>1.8</v>
      </c>
      <c r="F5" s="3">
        <v>7750</v>
      </c>
      <c r="H5" s="18" t="s">
        <v>4</v>
      </c>
      <c r="I5" s="21">
        <v>0.2</v>
      </c>
    </row>
    <row r="6" spans="2:10" ht="15.75" thickBot="1">
      <c r="B6" s="1">
        <v>3</v>
      </c>
      <c r="C6" s="2">
        <v>10500</v>
      </c>
      <c r="D6" s="7">
        <v>6500</v>
      </c>
      <c r="E6" s="8">
        <v>2.2999999999999998</v>
      </c>
      <c r="F6" s="3">
        <v>9500</v>
      </c>
      <c r="H6" s="19" t="s">
        <v>56</v>
      </c>
      <c r="I6" s="22">
        <v>5</v>
      </c>
    </row>
    <row r="7" spans="2:10" ht="15.75" thickBot="1">
      <c r="B7" s="4">
        <v>4</v>
      </c>
      <c r="C7" s="5">
        <v>10000</v>
      </c>
      <c r="D7" s="9">
        <v>5800</v>
      </c>
      <c r="E7" s="10">
        <v>1.9</v>
      </c>
      <c r="F7" s="6">
        <v>7250</v>
      </c>
    </row>
    <row r="10" spans="2:10">
      <c r="B10" s="62"/>
      <c r="C10" s="62"/>
      <c r="D10" s="62"/>
      <c r="E10" s="62"/>
      <c r="F10" s="62"/>
      <c r="G10" s="62"/>
      <c r="H10" s="62"/>
      <c r="I10" s="62"/>
      <c r="J10" s="62"/>
    </row>
    <row r="12" spans="2:10" ht="15" customHeight="1">
      <c r="B12" s="171" t="s">
        <v>102</v>
      </c>
      <c r="C12" s="171"/>
      <c r="D12" s="171"/>
      <c r="E12" s="171"/>
      <c r="F12" s="171"/>
    </row>
    <row r="13" spans="2:10" ht="25.5" customHeight="1">
      <c r="B13" s="171"/>
      <c r="C13" s="171"/>
      <c r="D13" s="171"/>
      <c r="E13" s="171"/>
      <c r="F13" s="171"/>
    </row>
    <row r="14" spans="2:10" ht="15" thickBot="1"/>
    <row r="15" spans="2:10" ht="30.75" thickBot="1">
      <c r="B15" s="15" t="s">
        <v>0</v>
      </c>
      <c r="C15" s="16" t="s">
        <v>13</v>
      </c>
      <c r="D15" s="17" t="s">
        <v>14</v>
      </c>
      <c r="E15" s="15" t="s">
        <v>15</v>
      </c>
      <c r="F15" s="16" t="s">
        <v>16</v>
      </c>
    </row>
    <row r="16" spans="2:10" ht="15">
      <c r="B16" s="1">
        <v>2</v>
      </c>
      <c r="C16" s="2">
        <v>7500</v>
      </c>
      <c r="D16" s="7">
        <v>4500</v>
      </c>
      <c r="E16" s="8">
        <v>1.8</v>
      </c>
      <c r="F16" s="3">
        <v>7750</v>
      </c>
    </row>
    <row r="17" spans="2:7" ht="15">
      <c r="B17" s="1">
        <v>4</v>
      </c>
      <c r="C17" s="2">
        <v>10000</v>
      </c>
      <c r="D17" s="7">
        <v>5800</v>
      </c>
      <c r="E17" s="8">
        <v>1.9</v>
      </c>
      <c r="F17" s="3">
        <v>7250</v>
      </c>
    </row>
    <row r="18" spans="2:7" ht="15">
      <c r="B18" s="1">
        <v>3</v>
      </c>
      <c r="C18" s="2">
        <v>10500</v>
      </c>
      <c r="D18" s="7">
        <v>6500</v>
      </c>
      <c r="E18" s="8">
        <v>2.2999999999999998</v>
      </c>
      <c r="F18" s="3">
        <v>9500</v>
      </c>
    </row>
    <row r="19" spans="2:7" ht="15.75" thickBot="1">
      <c r="B19" s="4">
        <v>1</v>
      </c>
      <c r="C19" s="5">
        <v>12500</v>
      </c>
      <c r="D19" s="9">
        <v>6875</v>
      </c>
      <c r="E19" s="10">
        <v>2.6</v>
      </c>
      <c r="F19" s="6">
        <v>12500</v>
      </c>
    </row>
    <row r="22" spans="2:7" ht="15" thickBot="1"/>
    <row r="23" spans="2:7" ht="60.75" thickBot="1">
      <c r="B23" s="15" t="s">
        <v>0</v>
      </c>
      <c r="C23" s="16" t="s">
        <v>9</v>
      </c>
      <c r="D23" s="17" t="s">
        <v>10</v>
      </c>
      <c r="E23" s="15" t="s">
        <v>11</v>
      </c>
      <c r="F23" s="16" t="s">
        <v>18</v>
      </c>
      <c r="G23" s="16" t="s">
        <v>8</v>
      </c>
    </row>
    <row r="24" spans="2:7">
      <c r="B24" s="140">
        <f>B16</f>
        <v>2</v>
      </c>
      <c r="C24" s="132">
        <f>C16</f>
        <v>7500</v>
      </c>
      <c r="D24" s="133">
        <f>($I$4-E16)*D16-F16</f>
        <v>29150</v>
      </c>
      <c r="E24" s="134"/>
      <c r="F24" s="135"/>
      <c r="G24" s="134"/>
    </row>
    <row r="25" spans="2:7">
      <c r="B25" s="131">
        <f t="shared" ref="B25:C27" si="0">B17</f>
        <v>4</v>
      </c>
      <c r="C25" s="99">
        <f t="shared" si="0"/>
        <v>10000</v>
      </c>
      <c r="D25" s="136">
        <f>($I$4-E17)*D17-F17</f>
        <v>39730</v>
      </c>
      <c r="E25" s="99">
        <f>D25-D24</f>
        <v>10580</v>
      </c>
      <c r="F25" s="136">
        <f>C25-C24</f>
        <v>2500</v>
      </c>
      <c r="G25" s="99">
        <f>-PV($I$5,$I$6,E25)-F25</f>
        <v>29140.676440329218</v>
      </c>
    </row>
    <row r="26" spans="2:7">
      <c r="B26" s="131">
        <f t="shared" si="0"/>
        <v>3</v>
      </c>
      <c r="C26" s="99">
        <f t="shared" si="0"/>
        <v>10500</v>
      </c>
      <c r="D26" s="136">
        <f>($I$4-E18)*D18-F18</f>
        <v>40550</v>
      </c>
      <c r="E26" s="99">
        <f>D26-D25</f>
        <v>820</v>
      </c>
      <c r="F26" s="136">
        <f>C26-C25</f>
        <v>500</v>
      </c>
      <c r="G26" s="99">
        <f>-PV($I$5,$I$6,E26)-F26</f>
        <v>1952.3019547325102</v>
      </c>
    </row>
    <row r="27" spans="2:7" ht="15" thickBot="1">
      <c r="B27" s="137">
        <f t="shared" si="0"/>
        <v>1</v>
      </c>
      <c r="C27" s="138">
        <f t="shared" si="0"/>
        <v>12500</v>
      </c>
      <c r="D27" s="139">
        <f>($I$4-E19)*D19-F19</f>
        <v>38375</v>
      </c>
      <c r="E27" s="138">
        <f>D27-D26</f>
        <v>-2175</v>
      </c>
      <c r="F27" s="139">
        <f>C27-C26</f>
        <v>2000</v>
      </c>
      <c r="G27" s="138">
        <f>-PV($I$5,$I$6,E27)-F27</f>
        <v>-8504.5814043209866</v>
      </c>
    </row>
    <row r="29" spans="2:7" ht="32.25" customHeight="1">
      <c r="B29" s="24" t="s">
        <v>57</v>
      </c>
    </row>
    <row r="30" spans="2:7" ht="24" customHeight="1">
      <c r="B30" s="172" t="s">
        <v>60</v>
      </c>
      <c r="C30" s="173"/>
      <c r="D30" s="173"/>
      <c r="E30" s="173"/>
      <c r="F30" s="174"/>
    </row>
    <row r="31" spans="2:7" ht="31.5" customHeight="1">
      <c r="B31" s="175"/>
      <c r="C31" s="176"/>
      <c r="D31" s="176"/>
      <c r="E31" s="176"/>
      <c r="F31" s="177"/>
    </row>
  </sheetData>
  <mergeCells count="3">
    <mergeCell ref="B12:F13"/>
    <mergeCell ref="H3:I3"/>
    <mergeCell ref="B30:F3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showGridLines="0" topLeftCell="A4" zoomScale="90" zoomScaleNormal="90" workbookViewId="0">
      <selection activeCell="A15" sqref="A15:XFD15"/>
    </sheetView>
  </sheetViews>
  <sheetFormatPr baseColWidth="10" defaultRowHeight="14.25"/>
  <cols>
    <col min="1" max="3" width="11.42578125" style="23"/>
    <col min="4" max="4" width="16.7109375" style="23" customWidth="1"/>
    <col min="5" max="5" width="19.5703125" style="23" customWidth="1"/>
    <col min="6" max="6" width="11.42578125" style="23"/>
    <col min="7" max="7" width="19.7109375" style="23" customWidth="1"/>
    <col min="8" max="16384" width="11.42578125" style="23"/>
  </cols>
  <sheetData>
    <row r="1" spans="2:11" ht="23.25">
      <c r="B1" s="141" t="s">
        <v>105</v>
      </c>
    </row>
    <row r="2" spans="2:11" ht="15" thickBot="1">
      <c r="D2" s="23" t="s">
        <v>61</v>
      </c>
    </row>
    <row r="3" spans="2:11" ht="87.75" customHeight="1" thickBot="1">
      <c r="B3" s="29" t="s">
        <v>19</v>
      </c>
      <c r="C3" s="30" t="s">
        <v>13</v>
      </c>
      <c r="D3" s="31" t="s">
        <v>20</v>
      </c>
      <c r="E3" s="30" t="s">
        <v>116</v>
      </c>
      <c r="G3" s="159" t="s">
        <v>3</v>
      </c>
      <c r="H3" s="160"/>
    </row>
    <row r="4" spans="2:11" ht="15">
      <c r="B4" s="1" t="s">
        <v>21</v>
      </c>
      <c r="C4" s="2">
        <v>4200</v>
      </c>
      <c r="D4" s="11">
        <v>500</v>
      </c>
      <c r="E4" s="2">
        <v>3500</v>
      </c>
      <c r="G4" s="18" t="s">
        <v>4</v>
      </c>
      <c r="H4" s="21">
        <v>0.28000000000000003</v>
      </c>
    </row>
    <row r="5" spans="2:11" ht="15.75" thickBot="1">
      <c r="B5" s="1" t="s">
        <v>22</v>
      </c>
      <c r="C5" s="2">
        <v>4800</v>
      </c>
      <c r="D5" s="11">
        <v>500</v>
      </c>
      <c r="E5" s="2">
        <v>4000</v>
      </c>
      <c r="G5" s="19" t="s">
        <v>56</v>
      </c>
      <c r="H5" s="22">
        <v>20</v>
      </c>
    </row>
    <row r="6" spans="2:11" ht="15">
      <c r="B6" s="1" t="s">
        <v>23</v>
      </c>
      <c r="C6" s="2">
        <v>5400</v>
      </c>
      <c r="D6" s="11">
        <v>500</v>
      </c>
      <c r="E6" s="2">
        <v>4200</v>
      </c>
    </row>
    <row r="7" spans="2:11" ht="15.75" thickBot="1">
      <c r="B7" s="4" t="s">
        <v>24</v>
      </c>
      <c r="C7" s="5">
        <v>6500</v>
      </c>
      <c r="D7" s="12">
        <v>500</v>
      </c>
      <c r="E7" s="5">
        <v>4500</v>
      </c>
    </row>
    <row r="8" spans="2:11" ht="15">
      <c r="B8" s="25"/>
      <c r="C8" s="26"/>
      <c r="D8" s="25"/>
      <c r="E8" s="26"/>
    </row>
    <row r="9" spans="2:11" ht="15">
      <c r="B9" s="27"/>
      <c r="C9" s="28"/>
      <c r="D9" s="27"/>
      <c r="E9" s="28"/>
      <c r="F9" s="62"/>
      <c r="G9" s="62"/>
      <c r="H9" s="62"/>
      <c r="I9" s="62"/>
      <c r="J9" s="62"/>
      <c r="K9" s="62"/>
    </row>
    <row r="11" spans="2:11" ht="15" customHeight="1">
      <c r="B11" s="178" t="s">
        <v>63</v>
      </c>
      <c r="C11" s="178"/>
      <c r="D11" s="178"/>
      <c r="E11" s="178"/>
      <c r="F11" s="178"/>
      <c r="G11" s="178"/>
    </row>
    <row r="12" spans="2:11" ht="15" customHeight="1">
      <c r="B12" s="178"/>
      <c r="C12" s="178"/>
      <c r="D12" s="178"/>
      <c r="E12" s="178"/>
      <c r="F12" s="178"/>
      <c r="G12" s="178"/>
    </row>
    <row r="13" spans="2:11" ht="15" customHeight="1">
      <c r="B13" s="178"/>
      <c r="C13" s="178"/>
      <c r="D13" s="178"/>
      <c r="E13" s="178"/>
      <c r="F13" s="178"/>
      <c r="G13" s="178"/>
    </row>
    <row r="15" spans="2:11" s="218" customFormat="1"/>
    <row r="16" spans="2:11" ht="15" thickBot="1"/>
    <row r="17" spans="2:7" ht="105" customHeight="1" thickBot="1">
      <c r="B17" s="29" t="s">
        <v>0</v>
      </c>
      <c r="C17" s="30" t="s">
        <v>9</v>
      </c>
      <c r="D17" s="31" t="s">
        <v>116</v>
      </c>
      <c r="E17" s="29" t="s">
        <v>117</v>
      </c>
      <c r="F17" s="29" t="s">
        <v>12</v>
      </c>
      <c r="G17" s="30" t="s">
        <v>8</v>
      </c>
    </row>
    <row r="18" spans="2:7">
      <c r="B18" s="134" t="str">
        <f>B4</f>
        <v>A</v>
      </c>
      <c r="C18" s="133">
        <f>C4</f>
        <v>4200</v>
      </c>
      <c r="D18" s="132">
        <v>3500</v>
      </c>
      <c r="E18" s="134"/>
      <c r="F18" s="135"/>
      <c r="G18" s="134"/>
    </row>
    <row r="19" spans="2:7">
      <c r="B19" s="66" t="str">
        <f t="shared" ref="B19:C21" si="0">B5</f>
        <v>B</v>
      </c>
      <c r="C19" s="136">
        <f t="shared" si="0"/>
        <v>4800</v>
      </c>
      <c r="D19" s="99">
        <v>4000</v>
      </c>
      <c r="E19" s="99">
        <f>D19-D18</f>
        <v>500</v>
      </c>
      <c r="F19" s="136">
        <f>C19-C18</f>
        <v>600</v>
      </c>
      <c r="G19" s="99">
        <f>-PV($H$4,$H$5,E19)-F19</f>
        <v>1172.9024140404588</v>
      </c>
    </row>
    <row r="20" spans="2:7">
      <c r="B20" s="66" t="str">
        <f t="shared" si="0"/>
        <v>C</v>
      </c>
      <c r="C20" s="136">
        <f t="shared" si="0"/>
        <v>5400</v>
      </c>
      <c r="D20" s="99">
        <v>4200</v>
      </c>
      <c r="E20" s="99">
        <f>D20-D19</f>
        <v>200</v>
      </c>
      <c r="F20" s="136">
        <f>C20-C19</f>
        <v>600</v>
      </c>
      <c r="G20" s="99">
        <f>-PV($H$4,$H$5,E20)-F20</f>
        <v>109.16096561618349</v>
      </c>
    </row>
    <row r="21" spans="2:7" ht="15" thickBot="1">
      <c r="B21" s="71" t="str">
        <f t="shared" si="0"/>
        <v>D</v>
      </c>
      <c r="C21" s="139">
        <f t="shared" si="0"/>
        <v>6500</v>
      </c>
      <c r="D21" s="138">
        <v>4500</v>
      </c>
      <c r="E21" s="138">
        <f>D21-D20</f>
        <v>300</v>
      </c>
      <c r="F21" s="139">
        <f>C21-C20</f>
        <v>1100</v>
      </c>
      <c r="G21" s="138">
        <f>-PV($H$4,$H$5,E21)-F21</f>
        <v>-36.258551575724596</v>
      </c>
    </row>
    <row r="24" spans="2:7" ht="15" customHeight="1">
      <c r="B24" s="23" t="s">
        <v>62</v>
      </c>
    </row>
    <row r="25" spans="2:7" ht="13.5" customHeight="1">
      <c r="B25" s="172" t="s">
        <v>25</v>
      </c>
      <c r="C25" s="173"/>
      <c r="D25" s="173"/>
      <c r="E25" s="173"/>
      <c r="F25" s="174"/>
    </row>
    <row r="26" spans="2:7" ht="13.5" customHeight="1">
      <c r="B26" s="179"/>
      <c r="C26" s="165"/>
      <c r="D26" s="165"/>
      <c r="E26" s="165"/>
      <c r="F26" s="180"/>
    </row>
    <row r="27" spans="2:7" ht="13.5" customHeight="1">
      <c r="B27" s="179"/>
      <c r="C27" s="165"/>
      <c r="D27" s="165"/>
      <c r="E27" s="165"/>
      <c r="F27" s="180"/>
    </row>
    <row r="28" spans="2:7">
      <c r="B28" s="179"/>
      <c r="C28" s="165"/>
      <c r="D28" s="165"/>
      <c r="E28" s="165"/>
      <c r="F28" s="180"/>
    </row>
    <row r="29" spans="2:7" ht="21" customHeight="1">
      <c r="B29" s="175"/>
      <c r="C29" s="176"/>
      <c r="D29" s="176"/>
      <c r="E29" s="176"/>
      <c r="F29" s="177"/>
    </row>
  </sheetData>
  <mergeCells count="3">
    <mergeCell ref="B11:G13"/>
    <mergeCell ref="G3:H3"/>
    <mergeCell ref="B25:F29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5"/>
  <sheetViews>
    <sheetView showGridLines="0" topLeftCell="A7" workbookViewId="0">
      <selection activeCell="B1" sqref="B1"/>
    </sheetView>
  </sheetViews>
  <sheetFormatPr baseColWidth="10" defaultRowHeight="14.25"/>
  <cols>
    <col min="1" max="1" width="11.42578125" style="23"/>
    <col min="2" max="2" width="27.140625" style="23" customWidth="1"/>
    <col min="3" max="3" width="6.85546875" style="23" bestFit="1" customWidth="1"/>
    <col min="4" max="4" width="5.5703125" style="23" customWidth="1"/>
    <col min="5" max="7" width="4.42578125" style="23" bestFit="1" customWidth="1"/>
    <col min="8" max="8" width="11.42578125" style="23" customWidth="1"/>
    <col min="9" max="16384" width="11.42578125" style="23"/>
  </cols>
  <sheetData>
    <row r="1" spans="2:11" ht="23.25">
      <c r="B1" s="141" t="s">
        <v>106</v>
      </c>
    </row>
    <row r="2" spans="2:11" ht="15" thickBot="1"/>
    <row r="3" spans="2:11" ht="15.75" thickBot="1">
      <c r="B3" s="29"/>
      <c r="C3" s="30">
        <v>0</v>
      </c>
      <c r="D3" s="31">
        <v>1</v>
      </c>
      <c r="E3" s="30">
        <v>2</v>
      </c>
      <c r="F3" s="29">
        <v>3</v>
      </c>
      <c r="G3" s="30">
        <v>4</v>
      </c>
      <c r="H3" s="31" t="s">
        <v>26</v>
      </c>
      <c r="J3" s="159" t="s">
        <v>3</v>
      </c>
      <c r="K3" s="160"/>
    </row>
    <row r="4" spans="2:11" ht="15.75" thickBot="1">
      <c r="B4" s="13" t="s">
        <v>27</v>
      </c>
      <c r="C4" s="6">
        <v>-1500</v>
      </c>
      <c r="D4" s="14">
        <v>100</v>
      </c>
      <c r="E4" s="14">
        <v>200</v>
      </c>
      <c r="F4" s="14">
        <v>300</v>
      </c>
      <c r="G4" s="14">
        <v>400</v>
      </c>
      <c r="H4" s="6">
        <v>500</v>
      </c>
      <c r="J4" s="32" t="s">
        <v>4</v>
      </c>
      <c r="K4" s="33">
        <v>0.1</v>
      </c>
    </row>
    <row r="6" spans="2:11" ht="15">
      <c r="B6" s="27"/>
      <c r="C6" s="28"/>
      <c r="D6" s="27"/>
      <c r="E6" s="28"/>
      <c r="F6" s="62"/>
      <c r="G6" s="62"/>
      <c r="H6" s="62"/>
      <c r="I6" s="62"/>
      <c r="J6" s="62"/>
      <c r="K6" s="62"/>
    </row>
    <row r="8" spans="2:11" ht="15" customHeight="1">
      <c r="B8" s="181" t="s">
        <v>28</v>
      </c>
      <c r="C8" s="181"/>
    </row>
    <row r="9" spans="2:11" ht="28.5" customHeight="1">
      <c r="B9" s="181"/>
      <c r="C9" s="181"/>
    </row>
    <row r="11" spans="2:11" ht="33" customHeight="1">
      <c r="B11" s="170" t="s">
        <v>64</v>
      </c>
      <c r="C11" s="170"/>
      <c r="D11" s="170"/>
      <c r="E11" s="170"/>
      <c r="F11" s="170"/>
      <c r="G11" s="170"/>
      <c r="H11" s="170"/>
      <c r="I11" s="170"/>
      <c r="J11" s="170"/>
      <c r="K11" s="170"/>
    </row>
    <row r="13" spans="2:11">
      <c r="B13" s="23" t="s">
        <v>107</v>
      </c>
    </row>
    <row r="15" spans="2:11" ht="15">
      <c r="B15" s="35" t="s">
        <v>29</v>
      </c>
      <c r="C15" s="36" t="s">
        <v>31</v>
      </c>
      <c r="D15" s="36" t="s">
        <v>30</v>
      </c>
      <c r="E15" s="36"/>
      <c r="F15" s="36"/>
      <c r="G15" s="36"/>
      <c r="H15" s="37"/>
    </row>
    <row r="16" spans="2:11">
      <c r="B16" s="40">
        <f>-C4*K4</f>
        <v>150</v>
      </c>
      <c r="C16" s="38" t="s">
        <v>31</v>
      </c>
      <c r="D16" s="38">
        <f>100*(C18+1)</f>
        <v>150</v>
      </c>
      <c r="E16" s="38"/>
      <c r="F16" s="38"/>
      <c r="G16" s="38"/>
      <c r="H16" s="39"/>
      <c r="I16" s="34"/>
    </row>
    <row r="18" spans="2:10" ht="15">
      <c r="B18" s="24" t="s">
        <v>32</v>
      </c>
      <c r="C18" s="41">
        <v>0.5</v>
      </c>
    </row>
    <row r="20" spans="2:10" ht="15" customHeight="1">
      <c r="B20" s="23" t="s">
        <v>57</v>
      </c>
    </row>
    <row r="21" spans="2:10" ht="7.5" customHeight="1"/>
    <row r="22" spans="2:10" ht="13.5" customHeight="1">
      <c r="B22" s="172" t="s">
        <v>65</v>
      </c>
      <c r="C22" s="173"/>
      <c r="D22" s="173"/>
      <c r="E22" s="173"/>
      <c r="F22" s="173"/>
      <c r="G22" s="173"/>
      <c r="H22" s="173"/>
      <c r="I22" s="173"/>
      <c r="J22" s="174"/>
    </row>
    <row r="23" spans="2:10">
      <c r="B23" s="179"/>
      <c r="C23" s="165"/>
      <c r="D23" s="165"/>
      <c r="E23" s="165"/>
      <c r="F23" s="165"/>
      <c r="G23" s="165"/>
      <c r="H23" s="165"/>
      <c r="I23" s="165"/>
      <c r="J23" s="180"/>
    </row>
    <row r="24" spans="2:10">
      <c r="B24" s="179"/>
      <c r="C24" s="165"/>
      <c r="D24" s="165"/>
      <c r="E24" s="165"/>
      <c r="F24" s="165"/>
      <c r="G24" s="165"/>
      <c r="H24" s="165"/>
      <c r="I24" s="165"/>
      <c r="J24" s="180"/>
    </row>
    <row r="25" spans="2:10">
      <c r="B25" s="175"/>
      <c r="C25" s="176"/>
      <c r="D25" s="176"/>
      <c r="E25" s="176"/>
      <c r="F25" s="176"/>
      <c r="G25" s="176"/>
      <c r="H25" s="176"/>
      <c r="I25" s="176"/>
      <c r="J25" s="177"/>
    </row>
  </sheetData>
  <mergeCells count="4">
    <mergeCell ref="B8:C9"/>
    <mergeCell ref="J3:K3"/>
    <mergeCell ref="B11:K11"/>
    <mergeCell ref="B22:J25"/>
  </mergeCells>
  <phoneticPr fontId="1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3</xdr:col>
                <xdr:colOff>361950</xdr:colOff>
                <xdr:row>7</xdr:row>
                <xdr:rowOff>76200</xdr:rowOff>
              </from>
              <to>
                <xdr:col>7</xdr:col>
                <xdr:colOff>647700</xdr:colOff>
                <xdr:row>8</xdr:row>
                <xdr:rowOff>314325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27"/>
  <sheetViews>
    <sheetView showGridLines="0" topLeftCell="A7" zoomScale="90" zoomScaleNormal="90" workbookViewId="0">
      <selection activeCell="B12" sqref="B12:H12"/>
    </sheetView>
  </sheetViews>
  <sheetFormatPr baseColWidth="10" defaultRowHeight="14.25"/>
  <cols>
    <col min="1" max="1" width="11.42578125" style="23"/>
    <col min="2" max="2" width="25.42578125" style="23" customWidth="1"/>
    <col min="3" max="3" width="6.140625" style="23" bestFit="1" customWidth="1"/>
    <col min="4" max="4" width="10.42578125" style="23" customWidth="1"/>
    <col min="5" max="6" width="3.7109375" style="23" bestFit="1" customWidth="1"/>
    <col min="7" max="7" width="3.28515625" style="23" customWidth="1"/>
    <col min="8" max="10" width="4.5703125" style="23" bestFit="1" customWidth="1"/>
    <col min="11" max="11" width="21" style="23" customWidth="1"/>
    <col min="12" max="12" width="15.140625" style="23" customWidth="1"/>
    <col min="13" max="25" width="4.5703125" style="23" bestFit="1" customWidth="1"/>
    <col min="26" max="26" width="5.42578125" style="23" bestFit="1" customWidth="1"/>
    <col min="27" max="16384" width="11.42578125" style="23"/>
  </cols>
  <sheetData>
    <row r="1" spans="2:13" ht="24" thickBot="1">
      <c r="B1" s="141" t="s">
        <v>109</v>
      </c>
    </row>
    <row r="2" spans="2:13" ht="15">
      <c r="J2" s="185" t="s">
        <v>101</v>
      </c>
      <c r="K2" s="186"/>
    </row>
    <row r="3" spans="2:13">
      <c r="J3" s="18" t="s">
        <v>4</v>
      </c>
      <c r="K3" s="143">
        <v>0.1</v>
      </c>
    </row>
    <row r="4" spans="2:13" ht="15" thickBot="1">
      <c r="J4" s="19" t="s">
        <v>5</v>
      </c>
      <c r="K4" s="144">
        <v>5</v>
      </c>
    </row>
    <row r="5" spans="2:13">
      <c r="J5" s="145"/>
      <c r="K5" s="146"/>
    </row>
    <row r="6" spans="2:13">
      <c r="J6" s="145"/>
      <c r="K6" s="146"/>
    </row>
    <row r="7" spans="2:13">
      <c r="B7" s="62"/>
      <c r="C7" s="62"/>
      <c r="D7" s="62"/>
      <c r="E7" s="62"/>
      <c r="F7" s="62"/>
      <c r="G7" s="62"/>
      <c r="H7" s="62"/>
      <c r="I7" s="62"/>
      <c r="J7" s="147"/>
      <c r="K7" s="148"/>
      <c r="L7" s="62"/>
      <c r="M7" s="62"/>
    </row>
    <row r="8" spans="2:13">
      <c r="J8" s="145"/>
      <c r="K8" s="146"/>
    </row>
    <row r="9" spans="2:13" ht="39" customHeight="1">
      <c r="B9" s="178" t="s">
        <v>33</v>
      </c>
      <c r="C9" s="178"/>
      <c r="D9" s="178"/>
      <c r="E9" s="178"/>
      <c r="F9" s="178"/>
      <c r="G9" s="178"/>
      <c r="H9" s="44"/>
    </row>
    <row r="10" spans="2:13" ht="15.75" customHeight="1">
      <c r="B10" s="178"/>
      <c r="C10" s="178"/>
      <c r="D10" s="178"/>
      <c r="E10" s="178"/>
      <c r="F10" s="178"/>
      <c r="G10" s="178"/>
      <c r="H10" s="44"/>
    </row>
    <row r="11" spans="2:13" ht="15.75" customHeight="1">
      <c r="B11" s="44"/>
      <c r="C11" s="44"/>
      <c r="D11" s="44"/>
      <c r="E11" s="44"/>
      <c r="F11" s="44"/>
      <c r="G11" s="44"/>
      <c r="H11" s="44"/>
    </row>
    <row r="12" spans="2:13" ht="13.5" customHeight="1">
      <c r="B12" s="178" t="s">
        <v>108</v>
      </c>
      <c r="C12" s="178"/>
      <c r="D12" s="178"/>
      <c r="E12" s="178"/>
      <c r="F12" s="178"/>
      <c r="G12" s="178"/>
      <c r="H12" s="178"/>
    </row>
    <row r="13" spans="2:13" ht="13.5" customHeight="1">
      <c r="B13" s="43"/>
      <c r="C13" s="43"/>
      <c r="D13" s="43"/>
      <c r="E13" s="43"/>
      <c r="F13" s="43"/>
      <c r="G13" s="43"/>
      <c r="H13" s="43"/>
    </row>
    <row r="14" spans="2:13" ht="13.5" customHeight="1">
      <c r="C14" s="43"/>
      <c r="D14" s="43"/>
      <c r="E14" s="43"/>
      <c r="F14" s="43"/>
      <c r="G14" s="43"/>
      <c r="H14" s="43"/>
    </row>
    <row r="15" spans="2:13" ht="13.5" customHeight="1">
      <c r="B15" s="43"/>
      <c r="C15" s="43"/>
      <c r="D15" s="43"/>
      <c r="E15" s="43"/>
      <c r="F15" s="43"/>
      <c r="G15" s="43"/>
      <c r="H15" s="43"/>
    </row>
    <row r="16" spans="2:13" ht="13.5" customHeight="1">
      <c r="B16" s="43"/>
      <c r="C16" s="43"/>
      <c r="D16" s="43"/>
      <c r="E16" s="43"/>
      <c r="F16" s="43"/>
      <c r="G16" s="43"/>
      <c r="H16" s="43"/>
    </row>
    <row r="18" spans="2:11" ht="15" thickBot="1">
      <c r="K18" s="85" t="s">
        <v>68</v>
      </c>
    </row>
    <row r="19" spans="2:11" ht="15">
      <c r="B19" s="24" t="s">
        <v>34</v>
      </c>
      <c r="C19" s="45" t="s">
        <v>31</v>
      </c>
      <c r="D19" s="24" t="s">
        <v>30</v>
      </c>
      <c r="K19" s="142" t="s">
        <v>67</v>
      </c>
    </row>
    <row r="20" spans="2:11" ht="15" thickBot="1">
      <c r="B20" s="23">
        <f>K3*250*C22+45*(C22+1+6)/(1+K3)^K4</f>
        <v>1158.2929365588257</v>
      </c>
      <c r="C20" s="45" t="s">
        <v>31</v>
      </c>
      <c r="D20" s="23">
        <f>45*(C22+1+1)+(250*(C22+1)-250*(C22))</f>
        <v>1158.292936558825</v>
      </c>
      <c r="K20" s="48">
        <f>B20-D20</f>
        <v>0</v>
      </c>
    </row>
    <row r="22" spans="2:11" ht="15">
      <c r="B22" s="24" t="s">
        <v>32</v>
      </c>
      <c r="C22" s="41">
        <v>18.184287479085</v>
      </c>
    </row>
    <row r="23" spans="2:11">
      <c r="B23" s="46"/>
    </row>
    <row r="24" spans="2:11" ht="15" customHeight="1">
      <c r="B24" s="23" t="s">
        <v>57</v>
      </c>
    </row>
    <row r="25" spans="2:11" ht="71.25" customHeight="1">
      <c r="B25" s="182" t="s">
        <v>66</v>
      </c>
      <c r="C25" s="183"/>
      <c r="D25" s="184"/>
      <c r="E25" s="47"/>
      <c r="F25" s="47"/>
      <c r="G25" s="47"/>
      <c r="H25" s="47"/>
      <c r="I25" s="47"/>
    </row>
    <row r="26" spans="2:11">
      <c r="B26" s="47"/>
      <c r="C26" s="47"/>
      <c r="D26" s="47"/>
      <c r="E26" s="47"/>
      <c r="F26" s="47"/>
      <c r="G26" s="47"/>
      <c r="H26" s="47"/>
      <c r="I26" s="47"/>
    </row>
    <row r="27" spans="2:11">
      <c r="B27" s="47"/>
      <c r="C27" s="47"/>
      <c r="D27" s="47"/>
      <c r="E27" s="47"/>
      <c r="F27" s="47"/>
      <c r="G27" s="47"/>
      <c r="H27" s="47"/>
      <c r="I27" s="47"/>
    </row>
  </sheetData>
  <mergeCells count="4">
    <mergeCell ref="B12:H12"/>
    <mergeCell ref="B9:G10"/>
    <mergeCell ref="B25:D25"/>
    <mergeCell ref="J2:K2"/>
  </mergeCells>
  <phoneticPr fontId="1"/>
  <pageMargins left="0.7" right="0.7" top="0.75" bottom="0.75" header="0.3" footer="0.3"/>
  <pageSetup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2" shapeId="7170" r:id="rId4">
          <objectPr defaultSize="0" autoPict="0" r:id="rId5">
            <anchor moveWithCells="1" sizeWithCells="1">
              <from>
                <xdr:col>0</xdr:col>
                <xdr:colOff>733425</xdr:colOff>
                <xdr:row>4</xdr:row>
                <xdr:rowOff>0</xdr:rowOff>
              </from>
              <to>
                <xdr:col>9</xdr:col>
                <xdr:colOff>152400</xdr:colOff>
                <xdr:row>5</xdr:row>
                <xdr:rowOff>114300</xdr:rowOff>
              </to>
            </anchor>
          </objectPr>
        </oleObject>
      </mc:Choice>
      <mc:Fallback>
        <oleObject progId="Equation.2" shapeId="7170" r:id="rId4"/>
      </mc:Fallback>
    </mc:AlternateContent>
    <mc:AlternateContent xmlns:mc="http://schemas.openxmlformats.org/markup-compatibility/2006">
      <mc:Choice Requires="x14">
        <oleObject progId="Equation.2" shapeId="7171" r:id="rId6">
          <objectPr defaultSize="0" autoPict="0" r:id="rId7">
            <anchor moveWithCells="1" sizeWithCells="1">
              <from>
                <xdr:col>1</xdr:col>
                <xdr:colOff>0</xdr:colOff>
                <xdr:row>1</xdr:row>
                <xdr:rowOff>104775</xdr:rowOff>
              </from>
              <to>
                <xdr:col>1</xdr:col>
                <xdr:colOff>895350</xdr:colOff>
                <xdr:row>3</xdr:row>
                <xdr:rowOff>9525</xdr:rowOff>
              </to>
            </anchor>
          </objectPr>
        </oleObject>
      </mc:Choice>
      <mc:Fallback>
        <oleObject progId="Equation.2" shapeId="7171" r:id="rId6"/>
      </mc:Fallback>
    </mc:AlternateContent>
    <mc:AlternateContent xmlns:mc="http://schemas.openxmlformats.org/markup-compatibility/2006">
      <mc:Choice Requires="x14">
        <oleObject progId="Equation.2" shapeId="7172" r:id="rId8">
          <objectPr defaultSize="0" autoPict="0" r:id="rId9">
            <anchor moveWithCells="1" sizeWithCells="1">
              <from>
                <xdr:col>1</xdr:col>
                <xdr:colOff>0</xdr:colOff>
                <xdr:row>12</xdr:row>
                <xdr:rowOff>104775</xdr:rowOff>
              </from>
              <to>
                <xdr:col>3</xdr:col>
                <xdr:colOff>361950</xdr:colOff>
                <xdr:row>16</xdr:row>
                <xdr:rowOff>123825</xdr:rowOff>
              </to>
            </anchor>
          </objectPr>
        </oleObject>
      </mc:Choice>
      <mc:Fallback>
        <oleObject progId="Equation.2" shapeId="7172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53"/>
  <sheetViews>
    <sheetView showGridLines="0" topLeftCell="A4" zoomScaleNormal="100" workbookViewId="0">
      <selection activeCell="F22" sqref="F22"/>
    </sheetView>
  </sheetViews>
  <sheetFormatPr baseColWidth="10" defaultRowHeight="14.25"/>
  <cols>
    <col min="1" max="1" width="11.42578125" style="23"/>
    <col min="2" max="2" width="28" style="23" customWidth="1"/>
    <col min="3" max="3" width="14.140625" style="23" customWidth="1"/>
    <col min="4" max="4" width="10.85546875" style="23" customWidth="1"/>
    <col min="5" max="5" width="5" style="23" customWidth="1"/>
    <col min="6" max="6" width="16.85546875" style="23" customWidth="1"/>
    <col min="7" max="8" width="10.5703125" style="23" bestFit="1" customWidth="1"/>
    <col min="9" max="9" width="15.85546875" style="23" customWidth="1"/>
    <col min="10" max="16" width="4.5703125" style="23" bestFit="1" customWidth="1"/>
    <col min="17" max="17" width="6.85546875" style="23" bestFit="1" customWidth="1"/>
    <col min="18" max="26" width="4.5703125" style="23" bestFit="1" customWidth="1"/>
    <col min="27" max="27" width="5.42578125" style="23" bestFit="1" customWidth="1"/>
    <col min="28" max="16384" width="11.42578125" style="23"/>
  </cols>
  <sheetData>
    <row r="1" spans="2:12" ht="23.25">
      <c r="B1" s="141" t="s">
        <v>110</v>
      </c>
    </row>
    <row r="2" spans="2:12" ht="15" thickBot="1"/>
    <row r="3" spans="2:12" ht="15" customHeight="1">
      <c r="B3" s="188" t="s">
        <v>111</v>
      </c>
      <c r="C3" s="189"/>
    </row>
    <row r="4" spans="2:12">
      <c r="B4" s="42" t="s">
        <v>4</v>
      </c>
      <c r="C4" s="64">
        <v>0.1</v>
      </c>
    </row>
    <row r="5" spans="2:12">
      <c r="B5" s="49" t="s">
        <v>51</v>
      </c>
      <c r="C5" s="50">
        <v>0.04</v>
      </c>
    </row>
    <row r="6" spans="2:12">
      <c r="B6" s="49" t="s">
        <v>52</v>
      </c>
      <c r="C6" s="50">
        <v>0.08</v>
      </c>
    </row>
    <row r="7" spans="2:12">
      <c r="B7" s="60" t="s">
        <v>23</v>
      </c>
      <c r="C7" s="51">
        <v>50</v>
      </c>
    </row>
    <row r="8" spans="2:12">
      <c r="B8" s="60" t="s">
        <v>53</v>
      </c>
      <c r="C8" s="51">
        <v>6</v>
      </c>
    </row>
    <row r="9" spans="2:12" ht="21" customHeight="1" thickBot="1">
      <c r="B9" s="61" t="s">
        <v>69</v>
      </c>
      <c r="C9" s="63" t="s">
        <v>70</v>
      </c>
    </row>
    <row r="11" spans="2:12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3" spans="2:12" ht="15.75">
      <c r="B13" s="114" t="s">
        <v>93</v>
      </c>
      <c r="C13" s="85" t="s">
        <v>98</v>
      </c>
    </row>
    <row r="14" spans="2:12" ht="15.75">
      <c r="B14" s="114" t="s">
        <v>94</v>
      </c>
      <c r="C14" s="85" t="s">
        <v>95</v>
      </c>
    </row>
    <row r="15" spans="2:12" ht="15.75">
      <c r="B15" s="114"/>
      <c r="C15" s="85"/>
    </row>
    <row r="16" spans="2:12">
      <c r="B16" s="158" t="s">
        <v>97</v>
      </c>
      <c r="C16" s="85"/>
    </row>
    <row r="18" spans="2:14" ht="15.75" thickBot="1">
      <c r="B18" s="85" t="s">
        <v>96</v>
      </c>
    </row>
    <row r="19" spans="2:14" ht="15" customHeight="1" thickBot="1">
      <c r="B19" s="29" t="s">
        <v>35</v>
      </c>
      <c r="C19" s="29">
        <v>0</v>
      </c>
      <c r="D19" s="30">
        <v>1</v>
      </c>
      <c r="E19" s="129">
        <v>2</v>
      </c>
      <c r="F19" s="30">
        <v>3</v>
      </c>
      <c r="G19" s="30">
        <v>4</v>
      </c>
      <c r="H19" s="129">
        <v>5</v>
      </c>
      <c r="I19" s="30" t="s">
        <v>37</v>
      </c>
      <c r="J19" s="47"/>
      <c r="K19" s="47"/>
      <c r="L19" s="47"/>
      <c r="M19" s="47"/>
      <c r="N19" s="44"/>
    </row>
    <row r="20" spans="2:14" ht="15" customHeight="1">
      <c r="B20" s="52" t="s">
        <v>71</v>
      </c>
      <c r="C20" s="52">
        <f>$C$7*(1+$C$5)^0</f>
        <v>50</v>
      </c>
      <c r="D20" s="52">
        <f>$C$7*(1+$C$5)^0</f>
        <v>50</v>
      </c>
      <c r="E20" s="52">
        <f>$C$7*(1+$C$5)^0</f>
        <v>50</v>
      </c>
      <c r="F20" s="53" t="s">
        <v>40</v>
      </c>
      <c r="G20" s="53" t="s">
        <v>39</v>
      </c>
      <c r="H20" s="54" t="s">
        <v>38</v>
      </c>
      <c r="I20" s="53"/>
      <c r="J20" s="47"/>
      <c r="K20" s="47"/>
      <c r="L20" s="47"/>
      <c r="M20" s="47"/>
      <c r="N20" s="44"/>
    </row>
    <row r="21" spans="2:14" ht="15" customHeight="1">
      <c r="B21" s="52" t="s">
        <v>72</v>
      </c>
      <c r="C21" s="52"/>
      <c r="D21" s="52">
        <f>$C$7*(1+C5)^1</f>
        <v>52</v>
      </c>
      <c r="E21" s="52">
        <f>$C$7*(1+C5)^1</f>
        <v>52</v>
      </c>
      <c r="F21" s="52">
        <f>$C$7*(1+C5)^1</f>
        <v>52</v>
      </c>
      <c r="G21" s="53" t="s">
        <v>39</v>
      </c>
      <c r="H21" s="54" t="s">
        <v>38</v>
      </c>
      <c r="I21" s="53"/>
      <c r="J21" s="47"/>
      <c r="K21" s="47"/>
      <c r="L21" s="47"/>
      <c r="M21" s="47"/>
      <c r="N21" s="44"/>
    </row>
    <row r="22" spans="2:14" ht="20.25" customHeight="1" thickBot="1">
      <c r="B22" s="55" t="s">
        <v>36</v>
      </c>
      <c r="C22" s="55">
        <f>C21-C20</f>
        <v>-50</v>
      </c>
      <c r="D22" s="56">
        <f>D21-D20</f>
        <v>2</v>
      </c>
      <c r="E22" s="57">
        <f>E21-E20</f>
        <v>2</v>
      </c>
      <c r="F22" s="56" t="str">
        <f>F21&amp;"-"&amp;F20</f>
        <v>52-FC3</v>
      </c>
      <c r="G22" s="56">
        <v>0</v>
      </c>
      <c r="H22" s="57">
        <v>0</v>
      </c>
      <c r="I22" s="56">
        <v>0</v>
      </c>
      <c r="J22" s="47"/>
      <c r="K22" s="47"/>
      <c r="L22" s="47"/>
      <c r="M22" s="47"/>
      <c r="N22" s="44"/>
    </row>
    <row r="23" spans="2:14" ht="13.5" customHeight="1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2:14" ht="13.5" customHeight="1"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</row>
    <row r="25" spans="2:14" ht="13.5" customHeight="1">
      <c r="B25" s="187" t="s">
        <v>54</v>
      </c>
      <c r="C25" s="187"/>
      <c r="D25" s="187"/>
      <c r="E25" s="187"/>
      <c r="F25" s="187"/>
      <c r="G25" s="187"/>
      <c r="H25" s="187"/>
      <c r="I25" s="44"/>
      <c r="J25" s="44"/>
      <c r="K25" s="44"/>
      <c r="L25" s="44"/>
      <c r="M25" s="44"/>
      <c r="N25" s="44"/>
    </row>
    <row r="26" spans="2:14" ht="13.5" customHeight="1">
      <c r="B26" s="43"/>
      <c r="C26" s="43"/>
      <c r="D26" s="43"/>
      <c r="E26" s="43"/>
      <c r="F26" s="43"/>
      <c r="G26" s="43"/>
      <c r="H26" s="43"/>
      <c r="I26" s="44"/>
      <c r="J26" s="44"/>
      <c r="K26" s="44"/>
      <c r="L26" s="44"/>
      <c r="M26" s="44"/>
      <c r="N26" s="44"/>
    </row>
    <row r="27" spans="2:14" ht="13.5" customHeight="1">
      <c r="C27" s="43"/>
      <c r="D27" s="43"/>
      <c r="E27" s="43"/>
      <c r="F27" s="43"/>
      <c r="G27" s="43"/>
      <c r="H27" s="43"/>
      <c r="I27" s="44"/>
      <c r="J27" s="44"/>
      <c r="K27" s="44"/>
      <c r="L27" s="44"/>
      <c r="M27" s="44"/>
      <c r="N27" s="44"/>
    </row>
    <row r="28" spans="2:14" ht="13.5" customHeight="1">
      <c r="B28" s="43"/>
      <c r="C28" s="43"/>
      <c r="D28" s="43"/>
      <c r="E28" s="43"/>
      <c r="F28" s="43"/>
      <c r="G28" s="43"/>
      <c r="H28" s="43"/>
      <c r="I28" s="44"/>
      <c r="J28" s="44"/>
      <c r="K28" s="44"/>
      <c r="L28" s="44"/>
      <c r="M28" s="44"/>
      <c r="N28" s="44"/>
    </row>
    <row r="29" spans="2:14" ht="13.5" customHeight="1">
      <c r="C29" s="43"/>
      <c r="D29" s="43"/>
      <c r="E29" s="43"/>
      <c r="F29" s="43"/>
      <c r="G29" s="43"/>
      <c r="H29" s="43"/>
      <c r="I29" s="44"/>
      <c r="J29" s="44"/>
      <c r="K29" s="44"/>
      <c r="L29" s="44"/>
      <c r="M29" s="44"/>
      <c r="N29" s="44"/>
    </row>
    <row r="30" spans="2:14" ht="13.5" customHeight="1">
      <c r="B30" s="43"/>
      <c r="C30" s="43"/>
      <c r="D30" s="43"/>
      <c r="E30" s="43"/>
      <c r="F30" s="43"/>
      <c r="G30" s="43"/>
      <c r="H30" s="43"/>
      <c r="I30" s="44"/>
      <c r="J30" s="44"/>
      <c r="K30" s="44"/>
      <c r="L30" s="44"/>
      <c r="M30" s="44"/>
      <c r="N30" s="44"/>
    </row>
    <row r="31" spans="2:14" ht="13.5" customHeight="1">
      <c r="B31" s="43"/>
      <c r="C31" s="43"/>
      <c r="D31" s="43"/>
      <c r="E31" s="43"/>
      <c r="F31" s="43"/>
      <c r="G31" s="43"/>
      <c r="H31" s="43"/>
      <c r="I31" s="44"/>
      <c r="J31" s="44"/>
      <c r="K31" s="44"/>
      <c r="L31" s="44"/>
      <c r="M31" s="44"/>
      <c r="N31" s="44"/>
    </row>
    <row r="32" spans="2:14" ht="13.5" customHeight="1">
      <c r="B32" s="178" t="s">
        <v>118</v>
      </c>
      <c r="C32" s="178"/>
      <c r="D32" s="178"/>
      <c r="E32" s="178"/>
      <c r="F32" s="178"/>
      <c r="G32" s="178"/>
      <c r="H32" s="43"/>
      <c r="I32" s="44"/>
      <c r="J32" s="44"/>
      <c r="K32" s="44"/>
      <c r="L32" s="44"/>
      <c r="M32" s="44"/>
      <c r="N32" s="44"/>
    </row>
    <row r="33" spans="2:14" ht="13.5" customHeight="1">
      <c r="B33" s="43"/>
      <c r="C33" s="43"/>
      <c r="D33" s="43"/>
      <c r="E33" s="43"/>
      <c r="F33" s="43"/>
      <c r="G33" s="43"/>
      <c r="H33" s="43"/>
      <c r="I33" s="44"/>
      <c r="J33" s="44"/>
      <c r="K33" s="44"/>
      <c r="L33" s="44"/>
      <c r="M33" s="44"/>
      <c r="N33" s="44"/>
    </row>
    <row r="34" spans="2:14" ht="13.5" customHeight="1">
      <c r="C34" s="43"/>
      <c r="D34" s="43"/>
      <c r="E34" s="43"/>
      <c r="F34" s="43"/>
      <c r="G34" s="43"/>
      <c r="H34" s="43"/>
      <c r="I34" s="44"/>
      <c r="J34" s="44"/>
      <c r="K34" s="44"/>
      <c r="L34" s="44"/>
      <c r="M34" s="44"/>
      <c r="N34" s="44"/>
    </row>
    <row r="35" spans="2:14" ht="13.5" customHeight="1">
      <c r="B35" s="43"/>
      <c r="C35" s="43"/>
      <c r="D35" s="43"/>
      <c r="E35" s="43"/>
      <c r="F35" s="43"/>
      <c r="G35" s="43"/>
      <c r="H35" s="43"/>
      <c r="I35" s="44"/>
      <c r="J35" s="44"/>
      <c r="K35" s="44"/>
      <c r="L35" s="44"/>
      <c r="M35" s="44"/>
      <c r="N35" s="44"/>
    </row>
    <row r="36" spans="2:14" ht="13.5" customHeight="1">
      <c r="B36" s="43"/>
      <c r="C36" s="43"/>
      <c r="D36" s="43"/>
      <c r="E36" s="43"/>
      <c r="F36" s="43"/>
      <c r="G36" s="43"/>
      <c r="H36" s="43"/>
      <c r="I36" s="44"/>
      <c r="J36" s="44"/>
      <c r="K36" s="44"/>
      <c r="L36" s="44"/>
      <c r="M36" s="44"/>
      <c r="N36" s="44"/>
    </row>
    <row r="37" spans="2:14" ht="13.5" customHeight="1">
      <c r="B37" s="43"/>
      <c r="C37" s="43"/>
      <c r="D37" s="43"/>
      <c r="E37" s="43"/>
      <c r="F37" s="43"/>
      <c r="G37" s="43"/>
      <c r="H37" s="43"/>
      <c r="I37" s="44"/>
      <c r="J37" s="44"/>
      <c r="K37" s="44"/>
      <c r="L37" s="44"/>
      <c r="M37" s="44"/>
      <c r="N37" s="44"/>
    </row>
    <row r="38" spans="2:14" ht="13.5" customHeight="1">
      <c r="B38" s="43"/>
      <c r="C38" s="43"/>
      <c r="D38" s="43"/>
      <c r="E38" s="43"/>
      <c r="F38" s="43"/>
      <c r="G38" s="43"/>
      <c r="H38" s="43"/>
      <c r="I38" s="44"/>
      <c r="J38" s="44"/>
      <c r="K38" s="44"/>
      <c r="L38" s="44"/>
      <c r="M38" s="44"/>
      <c r="N38" s="44"/>
    </row>
    <row r="39" spans="2:14" ht="13.5" customHeight="1">
      <c r="B39" s="43"/>
      <c r="C39" s="43"/>
      <c r="D39" s="43"/>
      <c r="E39" s="43"/>
      <c r="F39" s="43"/>
      <c r="G39" s="43"/>
      <c r="H39" s="43"/>
      <c r="I39" s="44"/>
      <c r="J39" s="44"/>
      <c r="K39" s="44"/>
      <c r="L39" s="44"/>
      <c r="M39" s="44"/>
      <c r="N39" s="44"/>
    </row>
    <row r="40" spans="2:14" ht="13.5" customHeight="1">
      <c r="B40" s="178" t="s">
        <v>100</v>
      </c>
      <c r="C40" s="178"/>
      <c r="D40" s="178"/>
      <c r="E40" s="178"/>
      <c r="F40" s="178"/>
      <c r="G40" s="43"/>
      <c r="H40" s="43"/>
      <c r="I40" s="44"/>
      <c r="J40" s="44"/>
      <c r="K40" s="44"/>
      <c r="L40" s="44"/>
      <c r="M40" s="44"/>
      <c r="N40" s="44"/>
    </row>
    <row r="41" spans="2:14" ht="13.5" customHeight="1">
      <c r="B41" s="43"/>
      <c r="C41" s="43"/>
      <c r="D41" s="43"/>
      <c r="E41" s="43"/>
      <c r="F41" s="43"/>
      <c r="G41" s="43"/>
      <c r="H41" s="43"/>
      <c r="I41" s="44"/>
      <c r="J41" s="44"/>
      <c r="K41" s="44"/>
      <c r="L41" s="44"/>
      <c r="M41" s="44"/>
      <c r="N41" s="44"/>
    </row>
    <row r="42" spans="2:14" ht="13.5" customHeight="1">
      <c r="B42" s="43"/>
      <c r="C42" s="43"/>
      <c r="D42" s="43"/>
      <c r="E42" s="43"/>
      <c r="F42" s="43"/>
      <c r="G42" s="43"/>
      <c r="H42" s="43"/>
      <c r="I42" s="44"/>
      <c r="J42" s="44"/>
      <c r="K42" s="44"/>
      <c r="L42" s="44"/>
      <c r="M42" s="44"/>
      <c r="N42" s="44"/>
    </row>
    <row r="43" spans="2:14" ht="13.5" customHeight="1">
      <c r="B43" s="43"/>
      <c r="C43" s="43"/>
      <c r="D43" s="43"/>
      <c r="E43" s="43"/>
      <c r="F43" s="43"/>
      <c r="G43" s="43"/>
      <c r="H43" s="43"/>
      <c r="I43" s="44"/>
      <c r="J43" s="44"/>
      <c r="K43" s="44"/>
      <c r="L43" s="44"/>
      <c r="M43" s="44"/>
      <c r="N43" s="44"/>
    </row>
    <row r="44" spans="2:14" ht="13.5" customHeight="1">
      <c r="B44" s="43"/>
      <c r="C44" s="43"/>
      <c r="D44" s="43"/>
      <c r="E44" s="43"/>
      <c r="F44" s="43"/>
      <c r="G44" s="43"/>
      <c r="H44" s="43"/>
      <c r="I44" s="44"/>
      <c r="J44" s="44"/>
      <c r="K44" s="44"/>
      <c r="L44" s="44"/>
      <c r="M44" s="44"/>
      <c r="N44" s="44"/>
    </row>
    <row r="45" spans="2:14" ht="13.5" customHeight="1">
      <c r="B45" s="43"/>
      <c r="C45" s="43"/>
      <c r="D45" s="43"/>
      <c r="E45" s="43"/>
      <c r="F45" s="43"/>
      <c r="G45" s="43"/>
      <c r="H45" s="43"/>
      <c r="I45" s="44"/>
      <c r="J45" s="44"/>
      <c r="K45" s="44"/>
      <c r="L45" s="44"/>
      <c r="M45" s="44"/>
      <c r="N45" s="44"/>
    </row>
    <row r="46" spans="2:14" ht="13.5" customHeight="1">
      <c r="B46" s="43"/>
      <c r="C46" s="43"/>
      <c r="D46" s="43"/>
      <c r="E46" s="43"/>
      <c r="F46" s="43"/>
      <c r="G46" s="43"/>
      <c r="H46" s="43"/>
      <c r="I46" s="44"/>
      <c r="J46" s="44"/>
      <c r="K46" s="44"/>
      <c r="L46" s="44"/>
      <c r="M46" s="44"/>
      <c r="N46" s="44"/>
    </row>
    <row r="47" spans="2:14" ht="13.5" customHeight="1">
      <c r="B47" s="43"/>
      <c r="C47" s="43"/>
      <c r="D47" s="43"/>
      <c r="E47" s="43"/>
      <c r="F47" s="43"/>
      <c r="G47" s="43"/>
      <c r="H47" s="43"/>
      <c r="I47" s="44"/>
      <c r="J47" s="44"/>
      <c r="K47" s="44"/>
      <c r="L47" s="44"/>
      <c r="M47" s="44"/>
      <c r="N47" s="44"/>
    </row>
    <row r="48" spans="2:14" ht="13.5" customHeight="1">
      <c r="B48" s="43"/>
      <c r="C48" s="43"/>
      <c r="D48" s="43"/>
      <c r="E48" s="43"/>
      <c r="F48" s="43"/>
      <c r="G48" s="43"/>
      <c r="H48" s="43"/>
      <c r="I48" s="44"/>
      <c r="J48" s="44"/>
      <c r="K48" s="44"/>
      <c r="L48" s="44"/>
      <c r="M48" s="44"/>
      <c r="N48" s="44"/>
    </row>
    <row r="49" spans="2:14" ht="13.5" customHeight="1">
      <c r="B49" s="43"/>
      <c r="C49" s="43"/>
      <c r="D49" s="43"/>
      <c r="E49" s="43"/>
      <c r="F49" s="43"/>
      <c r="G49" s="43"/>
      <c r="H49" s="43"/>
      <c r="I49" s="44"/>
      <c r="J49" s="44"/>
      <c r="K49" s="44"/>
      <c r="L49" s="44"/>
      <c r="M49" s="44"/>
      <c r="N49" s="44"/>
    </row>
    <row r="50" spans="2:14" ht="13.5" customHeight="1">
      <c r="B50" s="43"/>
      <c r="C50" s="43"/>
      <c r="D50" s="43"/>
      <c r="E50" s="43"/>
      <c r="F50" s="43"/>
      <c r="G50" s="43"/>
      <c r="H50" s="43"/>
      <c r="I50" s="44"/>
      <c r="J50" s="44"/>
      <c r="K50" s="44"/>
      <c r="L50" s="44"/>
      <c r="M50" s="44"/>
      <c r="N50" s="44"/>
    </row>
    <row r="51" spans="2:14" ht="13.5" customHeight="1">
      <c r="B51" s="43"/>
      <c r="C51" s="43"/>
      <c r="D51" s="43"/>
      <c r="E51" s="43"/>
      <c r="F51" s="43"/>
      <c r="G51" s="43"/>
      <c r="H51" s="43"/>
      <c r="I51" s="44"/>
      <c r="J51" s="44"/>
      <c r="K51" s="44"/>
      <c r="L51" s="44"/>
      <c r="M51" s="44"/>
      <c r="N51" s="44"/>
    </row>
    <row r="52" spans="2:14" ht="13.5" customHeight="1">
      <c r="B52" s="43"/>
      <c r="C52" s="43"/>
      <c r="D52" s="43"/>
      <c r="E52" s="43"/>
      <c r="F52" s="43"/>
      <c r="G52" s="43"/>
      <c r="H52" s="43"/>
      <c r="I52" s="44"/>
      <c r="J52" s="44"/>
      <c r="K52" s="44"/>
      <c r="L52" s="44"/>
      <c r="M52" s="44"/>
      <c r="N52" s="44"/>
    </row>
    <row r="53" spans="2:14" ht="13.5" customHeight="1">
      <c r="B53" s="43"/>
      <c r="C53" s="43"/>
      <c r="D53" s="43"/>
      <c r="E53" s="43"/>
      <c r="F53" s="43"/>
      <c r="G53" s="43"/>
      <c r="H53" s="43"/>
      <c r="I53" s="44"/>
      <c r="J53" s="44"/>
      <c r="K53" s="44"/>
      <c r="L53" s="44"/>
      <c r="M53" s="44"/>
      <c r="N53" s="44"/>
    </row>
    <row r="54" spans="2:14" ht="13.5" customHeight="1">
      <c r="B54" s="43"/>
      <c r="C54" s="43"/>
      <c r="D54" s="43"/>
      <c r="E54" s="43"/>
      <c r="F54" s="43"/>
      <c r="G54" s="43"/>
      <c r="H54" s="43"/>
      <c r="I54" s="44"/>
      <c r="J54" s="44"/>
      <c r="K54" s="44"/>
      <c r="L54" s="44"/>
      <c r="M54" s="44"/>
      <c r="N54" s="44"/>
    </row>
    <row r="55" spans="2:14" ht="13.5" customHeight="1" thickBot="1">
      <c r="B55" s="44"/>
      <c r="C55" s="44"/>
      <c r="D55" s="44"/>
      <c r="E55" s="44"/>
      <c r="F55" s="44"/>
      <c r="G55" s="44"/>
      <c r="H55" s="195" t="s">
        <v>68</v>
      </c>
      <c r="I55" s="195"/>
      <c r="J55" s="195"/>
      <c r="K55" s="195"/>
      <c r="L55" s="44"/>
      <c r="M55" s="44"/>
      <c r="N55" s="44"/>
    </row>
    <row r="56" spans="2:14" ht="13.5" customHeight="1">
      <c r="B56" s="122" t="s">
        <v>34</v>
      </c>
      <c r="C56" s="123" t="s">
        <v>31</v>
      </c>
      <c r="D56" s="124" t="s">
        <v>30</v>
      </c>
      <c r="E56" s="124"/>
      <c r="F56" s="125"/>
      <c r="H56" s="193" t="s">
        <v>99</v>
      </c>
      <c r="I56" s="194"/>
      <c r="N56" s="44"/>
    </row>
    <row r="57" spans="2:14" ht="15" thickBot="1">
      <c r="B57" s="115">
        <f>C7*(1+C5)^C59</f>
        <v>66.394908359470762</v>
      </c>
      <c r="C57" s="119" t="s">
        <v>31</v>
      </c>
      <c r="D57" s="116">
        <f>(C7*C5*(1+C5)^C59)/(1+C4)+(C7*C5*(1+C5)^C59)/(1+C4)^2+(C7*(1+C5)^(C59+1)+C8*(1+C6)^(C59+3))/(1+C4)^3</f>
        <v>66.39466171577439</v>
      </c>
      <c r="E57" s="117"/>
      <c r="F57" s="118"/>
      <c r="H57" s="120"/>
      <c r="I57" s="121">
        <f>B57-D57</f>
        <v>2.4664369637150685E-4</v>
      </c>
    </row>
    <row r="58" spans="2:14">
      <c r="I58" s="58"/>
    </row>
    <row r="59" spans="2:14" ht="15">
      <c r="B59" s="24" t="s">
        <v>32</v>
      </c>
      <c r="C59" s="149">
        <v>7.2308059690923798</v>
      </c>
      <c r="I59" s="58"/>
    </row>
    <row r="60" spans="2:14">
      <c r="C60" s="59"/>
      <c r="I60" s="58"/>
    </row>
    <row r="61" spans="2:14" ht="14.25" customHeight="1"/>
    <row r="62" spans="2:14" ht="15">
      <c r="B62" s="24" t="s">
        <v>57</v>
      </c>
    </row>
    <row r="63" spans="2:14" ht="36" customHeight="1">
      <c r="B63" s="190" t="s">
        <v>55</v>
      </c>
      <c r="C63" s="191"/>
      <c r="D63" s="192"/>
      <c r="E63" s="47"/>
      <c r="F63" s="47"/>
      <c r="G63" s="47"/>
      <c r="H63" s="47"/>
      <c r="I63" s="47"/>
    </row>
    <row r="64" spans="2:14">
      <c r="B64" s="47"/>
      <c r="C64" s="47"/>
      <c r="D64" s="47"/>
      <c r="E64" s="47"/>
      <c r="F64" s="47"/>
      <c r="G64" s="47"/>
      <c r="H64" s="47"/>
      <c r="I64" s="47"/>
    </row>
    <row r="65" spans="2:9">
      <c r="B65" s="47"/>
      <c r="C65" s="47"/>
      <c r="D65" s="47"/>
      <c r="E65" s="47"/>
      <c r="F65" s="47"/>
      <c r="G65" s="47"/>
      <c r="H65" s="47"/>
      <c r="I65" s="47"/>
    </row>
    <row r="66" spans="2:9">
      <c r="I66" s="58"/>
    </row>
    <row r="67" spans="2:9">
      <c r="I67" s="58"/>
    </row>
    <row r="68" spans="2:9">
      <c r="I68" s="58"/>
    </row>
    <row r="69" spans="2:9">
      <c r="I69" s="58"/>
    </row>
    <row r="70" spans="2:9">
      <c r="I70" s="58"/>
    </row>
    <row r="71" spans="2:9">
      <c r="I71" s="58"/>
    </row>
    <row r="72" spans="2:9">
      <c r="I72" s="58"/>
    </row>
    <row r="73" spans="2:9">
      <c r="I73" s="58"/>
    </row>
    <row r="74" spans="2:9">
      <c r="I74" s="58"/>
    </row>
    <row r="75" spans="2:9">
      <c r="I75" s="58"/>
    </row>
    <row r="76" spans="2:9">
      <c r="I76" s="58"/>
    </row>
    <row r="77" spans="2:9">
      <c r="I77" s="58"/>
    </row>
    <row r="78" spans="2:9">
      <c r="I78" s="58"/>
    </row>
    <row r="79" spans="2:9">
      <c r="I79" s="58"/>
    </row>
    <row r="80" spans="2:9">
      <c r="I80" s="58"/>
    </row>
    <row r="81" spans="9:9">
      <c r="I81" s="58"/>
    </row>
    <row r="82" spans="9:9">
      <c r="I82" s="58"/>
    </row>
    <row r="83" spans="9:9">
      <c r="I83" s="58"/>
    </row>
    <row r="84" spans="9:9">
      <c r="I84" s="58"/>
    </row>
    <row r="85" spans="9:9">
      <c r="I85" s="58"/>
    </row>
    <row r="86" spans="9:9">
      <c r="I86" s="58"/>
    </row>
    <row r="87" spans="9:9">
      <c r="I87" s="58"/>
    </row>
    <row r="88" spans="9:9">
      <c r="I88" s="58"/>
    </row>
    <row r="89" spans="9:9">
      <c r="I89" s="58"/>
    </row>
    <row r="90" spans="9:9">
      <c r="I90" s="58"/>
    </row>
    <row r="91" spans="9:9">
      <c r="I91" s="58"/>
    </row>
    <row r="92" spans="9:9">
      <c r="I92" s="58"/>
    </row>
    <row r="93" spans="9:9">
      <c r="I93" s="58"/>
    </row>
    <row r="94" spans="9:9">
      <c r="I94" s="58"/>
    </row>
    <row r="95" spans="9:9">
      <c r="I95" s="58"/>
    </row>
    <row r="96" spans="9:9">
      <c r="I96" s="58"/>
    </row>
    <row r="97" spans="9:9">
      <c r="I97" s="58"/>
    </row>
    <row r="98" spans="9:9">
      <c r="I98" s="58"/>
    </row>
    <row r="99" spans="9:9">
      <c r="I99" s="58"/>
    </row>
    <row r="100" spans="9:9">
      <c r="I100" s="58"/>
    </row>
    <row r="101" spans="9:9">
      <c r="I101" s="58"/>
    </row>
    <row r="102" spans="9:9">
      <c r="I102" s="58"/>
    </row>
    <row r="103" spans="9:9">
      <c r="I103" s="58"/>
    </row>
    <row r="104" spans="9:9">
      <c r="I104" s="58"/>
    </row>
    <row r="105" spans="9:9">
      <c r="I105" s="58"/>
    </row>
    <row r="106" spans="9:9">
      <c r="I106" s="58"/>
    </row>
    <row r="107" spans="9:9">
      <c r="I107" s="58"/>
    </row>
    <row r="108" spans="9:9">
      <c r="I108" s="58"/>
    </row>
    <row r="109" spans="9:9">
      <c r="I109" s="58"/>
    </row>
    <row r="110" spans="9:9">
      <c r="I110" s="58"/>
    </row>
    <row r="111" spans="9:9">
      <c r="I111" s="58"/>
    </row>
    <row r="112" spans="9:9">
      <c r="I112" s="58"/>
    </row>
    <row r="113" spans="9:9">
      <c r="I113" s="58"/>
    </row>
    <row r="114" spans="9:9">
      <c r="I114" s="58"/>
    </row>
    <row r="115" spans="9:9">
      <c r="I115" s="58"/>
    </row>
    <row r="116" spans="9:9">
      <c r="I116" s="58"/>
    </row>
    <row r="117" spans="9:9">
      <c r="I117" s="58"/>
    </row>
    <row r="118" spans="9:9">
      <c r="I118" s="58"/>
    </row>
    <row r="119" spans="9:9">
      <c r="I119" s="58"/>
    </row>
    <row r="120" spans="9:9">
      <c r="I120" s="58"/>
    </row>
    <row r="121" spans="9:9">
      <c r="I121" s="58"/>
    </row>
    <row r="122" spans="9:9">
      <c r="I122" s="58"/>
    </row>
    <row r="123" spans="9:9">
      <c r="I123" s="58"/>
    </row>
    <row r="124" spans="9:9">
      <c r="I124" s="58"/>
    </row>
    <row r="125" spans="9:9">
      <c r="I125" s="58"/>
    </row>
    <row r="126" spans="9:9">
      <c r="I126" s="58"/>
    </row>
    <row r="127" spans="9:9">
      <c r="I127" s="58"/>
    </row>
    <row r="128" spans="9:9">
      <c r="I128" s="58"/>
    </row>
    <row r="129" spans="9:9">
      <c r="I129" s="58"/>
    </row>
    <row r="130" spans="9:9">
      <c r="I130" s="58"/>
    </row>
    <row r="131" spans="9:9">
      <c r="I131" s="58"/>
    </row>
    <row r="132" spans="9:9">
      <c r="I132" s="58"/>
    </row>
    <row r="133" spans="9:9">
      <c r="I133" s="58"/>
    </row>
    <row r="134" spans="9:9">
      <c r="I134" s="58"/>
    </row>
    <row r="135" spans="9:9">
      <c r="I135" s="58"/>
    </row>
    <row r="136" spans="9:9">
      <c r="I136" s="58"/>
    </row>
    <row r="137" spans="9:9">
      <c r="I137" s="58"/>
    </row>
    <row r="138" spans="9:9">
      <c r="I138" s="58"/>
    </row>
    <row r="139" spans="9:9">
      <c r="I139" s="58"/>
    </row>
    <row r="140" spans="9:9">
      <c r="I140" s="58"/>
    </row>
    <row r="141" spans="9:9">
      <c r="I141" s="58"/>
    </row>
    <row r="142" spans="9:9">
      <c r="I142" s="58"/>
    </row>
    <row r="143" spans="9:9">
      <c r="I143" s="58"/>
    </row>
    <row r="144" spans="9:9">
      <c r="I144" s="58"/>
    </row>
    <row r="145" spans="9:9">
      <c r="I145" s="58"/>
    </row>
    <row r="146" spans="9:9">
      <c r="I146" s="58"/>
    </row>
    <row r="147" spans="9:9">
      <c r="I147" s="58"/>
    </row>
    <row r="148" spans="9:9">
      <c r="I148" s="58"/>
    </row>
    <row r="149" spans="9:9">
      <c r="I149" s="58"/>
    </row>
    <row r="150" spans="9:9">
      <c r="I150" s="58"/>
    </row>
    <row r="151" spans="9:9">
      <c r="I151" s="58"/>
    </row>
    <row r="152" spans="9:9">
      <c r="I152" s="58"/>
    </row>
    <row r="153" spans="9:9">
      <c r="I153" s="58"/>
    </row>
    <row r="154" spans="9:9">
      <c r="I154" s="58"/>
    </row>
    <row r="155" spans="9:9">
      <c r="I155" s="58"/>
    </row>
    <row r="156" spans="9:9">
      <c r="I156" s="58"/>
    </row>
    <row r="157" spans="9:9">
      <c r="I157" s="58"/>
    </row>
    <row r="158" spans="9:9">
      <c r="I158" s="58"/>
    </row>
    <row r="159" spans="9:9">
      <c r="I159" s="58"/>
    </row>
    <row r="160" spans="9:9">
      <c r="I160" s="58"/>
    </row>
    <row r="161" spans="9:9">
      <c r="I161" s="58"/>
    </row>
    <row r="162" spans="9:9">
      <c r="I162" s="58"/>
    </row>
    <row r="163" spans="9:9">
      <c r="I163" s="58"/>
    </row>
    <row r="164" spans="9:9">
      <c r="I164" s="58"/>
    </row>
    <row r="165" spans="9:9">
      <c r="I165" s="58"/>
    </row>
    <row r="166" spans="9:9">
      <c r="I166" s="58"/>
    </row>
    <row r="167" spans="9:9">
      <c r="I167" s="58"/>
    </row>
    <row r="168" spans="9:9">
      <c r="I168" s="58"/>
    </row>
    <row r="169" spans="9:9">
      <c r="I169" s="58"/>
    </row>
    <row r="170" spans="9:9">
      <c r="I170" s="58"/>
    </row>
    <row r="171" spans="9:9">
      <c r="I171" s="58"/>
    </row>
    <row r="172" spans="9:9">
      <c r="I172" s="58"/>
    </row>
    <row r="173" spans="9:9">
      <c r="I173" s="58"/>
    </row>
    <row r="174" spans="9:9">
      <c r="I174" s="58"/>
    </row>
    <row r="175" spans="9:9">
      <c r="I175" s="58"/>
    </row>
    <row r="176" spans="9:9">
      <c r="I176" s="58"/>
    </row>
    <row r="177" spans="9:9">
      <c r="I177" s="58"/>
    </row>
    <row r="178" spans="9:9">
      <c r="I178" s="58"/>
    </row>
    <row r="179" spans="9:9">
      <c r="I179" s="58"/>
    </row>
    <row r="180" spans="9:9">
      <c r="I180" s="58"/>
    </row>
    <row r="181" spans="9:9">
      <c r="I181" s="58"/>
    </row>
    <row r="182" spans="9:9">
      <c r="I182" s="58"/>
    </row>
    <row r="183" spans="9:9">
      <c r="I183" s="58"/>
    </row>
    <row r="184" spans="9:9">
      <c r="I184" s="58"/>
    </row>
    <row r="185" spans="9:9">
      <c r="I185" s="58"/>
    </row>
    <row r="186" spans="9:9">
      <c r="I186" s="58"/>
    </row>
    <row r="187" spans="9:9">
      <c r="I187" s="58"/>
    </row>
    <row r="188" spans="9:9">
      <c r="I188" s="58"/>
    </row>
    <row r="189" spans="9:9">
      <c r="I189" s="58"/>
    </row>
    <row r="190" spans="9:9">
      <c r="I190" s="58"/>
    </row>
    <row r="191" spans="9:9">
      <c r="I191" s="58"/>
    </row>
    <row r="192" spans="9:9">
      <c r="I192" s="58"/>
    </row>
    <row r="193" spans="9:9">
      <c r="I193" s="58"/>
    </row>
    <row r="194" spans="9:9">
      <c r="I194" s="58"/>
    </row>
    <row r="195" spans="9:9">
      <c r="I195" s="58"/>
    </row>
    <row r="196" spans="9:9">
      <c r="I196" s="58"/>
    </row>
    <row r="197" spans="9:9">
      <c r="I197" s="58"/>
    </row>
    <row r="198" spans="9:9">
      <c r="I198" s="58"/>
    </row>
    <row r="199" spans="9:9">
      <c r="I199" s="58"/>
    </row>
    <row r="200" spans="9:9">
      <c r="I200" s="58"/>
    </row>
    <row r="201" spans="9:9">
      <c r="I201" s="58"/>
    </row>
    <row r="202" spans="9:9">
      <c r="I202" s="58"/>
    </row>
    <row r="203" spans="9:9">
      <c r="I203" s="58"/>
    </row>
    <row r="204" spans="9:9">
      <c r="I204" s="58"/>
    </row>
    <row r="205" spans="9:9">
      <c r="I205" s="58"/>
    </row>
    <row r="206" spans="9:9">
      <c r="I206" s="58"/>
    </row>
    <row r="207" spans="9:9">
      <c r="I207" s="58"/>
    </row>
    <row r="208" spans="9:9">
      <c r="I208" s="58"/>
    </row>
    <row r="209" spans="9:9">
      <c r="I209" s="58"/>
    </row>
    <row r="210" spans="9:9">
      <c r="I210" s="58"/>
    </row>
    <row r="211" spans="9:9">
      <c r="I211" s="58"/>
    </row>
    <row r="212" spans="9:9">
      <c r="I212" s="58"/>
    </row>
    <row r="213" spans="9:9">
      <c r="I213" s="58"/>
    </row>
    <row r="214" spans="9:9">
      <c r="I214" s="58"/>
    </row>
    <row r="215" spans="9:9">
      <c r="I215" s="58"/>
    </row>
    <row r="216" spans="9:9">
      <c r="I216" s="58"/>
    </row>
    <row r="217" spans="9:9">
      <c r="I217" s="58"/>
    </row>
    <row r="218" spans="9:9">
      <c r="I218" s="58"/>
    </row>
    <row r="219" spans="9:9">
      <c r="I219" s="58"/>
    </row>
    <row r="220" spans="9:9">
      <c r="I220" s="58"/>
    </row>
    <row r="221" spans="9:9">
      <c r="I221" s="58"/>
    </row>
    <row r="222" spans="9:9">
      <c r="I222" s="58"/>
    </row>
    <row r="223" spans="9:9">
      <c r="I223" s="58"/>
    </row>
    <row r="224" spans="9:9">
      <c r="I224" s="58"/>
    </row>
    <row r="225" spans="9:9">
      <c r="I225" s="58"/>
    </row>
    <row r="226" spans="9:9">
      <c r="I226" s="58"/>
    </row>
    <row r="227" spans="9:9">
      <c r="I227" s="58"/>
    </row>
    <row r="228" spans="9:9">
      <c r="I228" s="58"/>
    </row>
    <row r="229" spans="9:9">
      <c r="I229" s="58"/>
    </row>
    <row r="230" spans="9:9">
      <c r="I230" s="58"/>
    </row>
    <row r="231" spans="9:9">
      <c r="I231" s="58"/>
    </row>
    <row r="232" spans="9:9">
      <c r="I232" s="58"/>
    </row>
    <row r="233" spans="9:9">
      <c r="I233" s="58"/>
    </row>
    <row r="234" spans="9:9">
      <c r="I234" s="58"/>
    </row>
    <row r="235" spans="9:9">
      <c r="I235" s="58"/>
    </row>
    <row r="236" spans="9:9">
      <c r="I236" s="58"/>
    </row>
    <row r="237" spans="9:9">
      <c r="I237" s="58"/>
    </row>
    <row r="238" spans="9:9">
      <c r="I238" s="58"/>
    </row>
    <row r="239" spans="9:9">
      <c r="I239" s="58"/>
    </row>
    <row r="240" spans="9:9">
      <c r="I240" s="58"/>
    </row>
    <row r="241" spans="9:9">
      <c r="I241" s="58"/>
    </row>
    <row r="242" spans="9:9">
      <c r="I242" s="58"/>
    </row>
    <row r="243" spans="9:9">
      <c r="I243" s="58"/>
    </row>
    <row r="244" spans="9:9">
      <c r="I244" s="58"/>
    </row>
    <row r="245" spans="9:9">
      <c r="I245" s="58"/>
    </row>
    <row r="246" spans="9:9">
      <c r="I246" s="58"/>
    </row>
    <row r="247" spans="9:9">
      <c r="I247" s="58"/>
    </row>
    <row r="248" spans="9:9">
      <c r="I248" s="58"/>
    </row>
    <row r="249" spans="9:9">
      <c r="I249" s="58"/>
    </row>
    <row r="250" spans="9:9">
      <c r="I250" s="58"/>
    </row>
    <row r="251" spans="9:9">
      <c r="I251" s="58"/>
    </row>
    <row r="252" spans="9:9">
      <c r="I252" s="58"/>
    </row>
    <row r="253" spans="9:9">
      <c r="I253" s="58"/>
    </row>
  </sheetData>
  <mergeCells count="7">
    <mergeCell ref="B25:H25"/>
    <mergeCell ref="B32:G32"/>
    <mergeCell ref="B40:F40"/>
    <mergeCell ref="B3:C3"/>
    <mergeCell ref="B63:D63"/>
    <mergeCell ref="H56:I56"/>
    <mergeCell ref="H55:K55"/>
  </mergeCells>
  <phoneticPr fontId="1"/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2056" r:id="rId4">
          <objectPr defaultSize="0" autoPict="0" r:id="rId5">
            <anchor moveWithCells="1" sizeWithCells="1">
              <from>
                <xdr:col>1</xdr:col>
                <xdr:colOff>47625</xdr:colOff>
                <xdr:row>49</xdr:row>
                <xdr:rowOff>28575</xdr:rowOff>
              </from>
              <to>
                <xdr:col>5</xdr:col>
                <xdr:colOff>876300</xdr:colOff>
                <xdr:row>53</xdr:row>
                <xdr:rowOff>19050</xdr:rowOff>
              </to>
            </anchor>
          </objectPr>
        </oleObject>
      </mc:Choice>
      <mc:Fallback>
        <oleObject progId="Equation.3" shapeId="2056" r:id="rId4"/>
      </mc:Fallback>
    </mc:AlternateContent>
    <mc:AlternateContent xmlns:mc="http://schemas.openxmlformats.org/markup-compatibility/2006">
      <mc:Choice Requires="x14">
        <oleObject progId="Equation.3" shapeId="2057" r:id="rId6">
          <objectPr defaultSize="0" autoPict="0" r:id="rId7">
            <anchor moveWithCells="1" sizeWithCells="1">
              <from>
                <xdr:col>1</xdr:col>
                <xdr:colOff>76200</xdr:colOff>
                <xdr:row>40</xdr:row>
                <xdr:rowOff>161925</xdr:rowOff>
              </from>
              <to>
                <xdr:col>5</xdr:col>
                <xdr:colOff>114300</xdr:colOff>
                <xdr:row>48</xdr:row>
                <xdr:rowOff>28575</xdr:rowOff>
              </to>
            </anchor>
          </objectPr>
        </oleObject>
      </mc:Choice>
      <mc:Fallback>
        <oleObject progId="Equation.3" shapeId="2057" r:id="rId6"/>
      </mc:Fallback>
    </mc:AlternateContent>
    <mc:AlternateContent xmlns:mc="http://schemas.openxmlformats.org/markup-compatibility/2006">
      <mc:Choice Requires="x14">
        <oleObject progId="Equation.3" shapeId="2058" r:id="rId8">
          <objectPr defaultSize="0" autoPict="0" r:id="rId9">
            <anchor moveWithCells="1" sizeWithCells="1">
              <from>
                <xdr:col>1</xdr:col>
                <xdr:colOff>95250</xdr:colOff>
                <xdr:row>25</xdr:row>
                <xdr:rowOff>142875</xdr:rowOff>
              </from>
              <to>
                <xdr:col>5</xdr:col>
                <xdr:colOff>923925</xdr:colOff>
                <xdr:row>29</xdr:row>
                <xdr:rowOff>161925</xdr:rowOff>
              </to>
            </anchor>
          </objectPr>
        </oleObject>
      </mc:Choice>
      <mc:Fallback>
        <oleObject progId="Equation.3" shapeId="2058" r:id="rId8"/>
      </mc:Fallback>
    </mc:AlternateContent>
    <mc:AlternateContent xmlns:mc="http://schemas.openxmlformats.org/markup-compatibility/2006">
      <mc:Choice Requires="x14">
        <oleObject progId="Equation.3" shapeId="2059" r:id="rId10">
          <objectPr defaultSize="0" r:id="rId11">
            <anchor moveWithCells="1" sizeWithCells="1">
              <from>
                <xdr:col>1</xdr:col>
                <xdr:colOff>95250</xdr:colOff>
                <xdr:row>32</xdr:row>
                <xdr:rowOff>161925</xdr:rowOff>
              </from>
              <to>
                <xdr:col>5</xdr:col>
                <xdr:colOff>923925</xdr:colOff>
                <xdr:row>37</xdr:row>
                <xdr:rowOff>142875</xdr:rowOff>
              </to>
            </anchor>
          </objectPr>
        </oleObject>
      </mc:Choice>
      <mc:Fallback>
        <oleObject progId="Equation.3" shapeId="2059" r:id="rId10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18"/>
  <sheetViews>
    <sheetView showGridLines="0" workbookViewId="0">
      <selection activeCell="B17" sqref="B17:E18"/>
    </sheetView>
  </sheetViews>
  <sheetFormatPr baseColWidth="10" defaultRowHeight="14.25"/>
  <cols>
    <col min="1" max="1" width="11.42578125" style="23"/>
    <col min="2" max="2" width="15.28515625" style="23" customWidth="1"/>
    <col min="3" max="3" width="11.42578125" style="23" customWidth="1"/>
    <col min="4" max="4" width="9.5703125" style="23" bestFit="1" customWidth="1"/>
    <col min="5" max="6" width="9.42578125" style="23" bestFit="1" customWidth="1"/>
    <col min="7" max="7" width="5.42578125" style="23" bestFit="1" customWidth="1"/>
    <col min="8" max="8" width="6.42578125" style="23" customWidth="1"/>
    <col min="9" max="9" width="11.28515625" style="23" customWidth="1"/>
    <col min="10" max="10" width="14.5703125" style="23" customWidth="1"/>
    <col min="11" max="11" width="5.42578125" style="23" bestFit="1" customWidth="1"/>
    <col min="12" max="15" width="4.5703125" style="23" bestFit="1" customWidth="1"/>
    <col min="16" max="16" width="21.42578125" style="23" bestFit="1" customWidth="1"/>
    <col min="17" max="26" width="4.5703125" style="23" bestFit="1" customWidth="1"/>
    <col min="27" max="27" width="5.42578125" style="23" bestFit="1" customWidth="1"/>
    <col min="28" max="16384" width="11.42578125" style="23"/>
  </cols>
  <sheetData>
    <row r="1" spans="2:14" ht="23.25">
      <c r="B1" s="141" t="s">
        <v>112</v>
      </c>
    </row>
    <row r="2" spans="2:14" ht="15" thickBot="1"/>
    <row r="3" spans="2:14" ht="15.75" thickBot="1">
      <c r="B3" s="87"/>
      <c r="I3" s="159" t="s">
        <v>101</v>
      </c>
      <c r="J3" s="160"/>
    </row>
    <row r="4" spans="2:14" ht="15" thickBot="1">
      <c r="I4" s="74" t="s">
        <v>74</v>
      </c>
      <c r="J4" s="51">
        <v>250</v>
      </c>
    </row>
    <row r="5" spans="2:14" ht="15" thickBot="1">
      <c r="I5" s="86" t="s">
        <v>4</v>
      </c>
      <c r="J5" s="75">
        <v>0.15</v>
      </c>
    </row>
    <row r="7" spans="2:14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9" spans="2:14" ht="15" thickBot="1"/>
    <row r="10" spans="2:14" ht="15.75" thickBot="1">
      <c r="B10" s="150"/>
      <c r="C10" s="16">
        <v>1</v>
      </c>
      <c r="D10" s="151">
        <v>2</v>
      </c>
      <c r="E10" s="16">
        <v>3</v>
      </c>
      <c r="F10" s="17">
        <v>4</v>
      </c>
    </row>
    <row r="11" spans="2:14" ht="19.5" customHeight="1">
      <c r="B11" s="65" t="s">
        <v>41</v>
      </c>
      <c r="C11" s="66">
        <f>300+150*LN(C10)</f>
        <v>300</v>
      </c>
      <c r="D11" s="67">
        <f>300+150*LN(D10)</f>
        <v>403.97207708399179</v>
      </c>
      <c r="E11" s="78">
        <f>300+150*LN(E10)</f>
        <v>464.79184330021644</v>
      </c>
      <c r="F11" s="68">
        <f>300+150*LN(F10)</f>
        <v>507.94415416798358</v>
      </c>
    </row>
    <row r="12" spans="2:14">
      <c r="B12" s="65" t="s">
        <v>42</v>
      </c>
      <c r="C12" s="69">
        <f>C11/(1+$J$5)^C10</f>
        <v>260.86956521739131</v>
      </c>
      <c r="D12" s="69">
        <f>D11/(1+$J$5)^D10</f>
        <v>305.46092785178968</v>
      </c>
      <c r="E12" s="77">
        <f>E11/(1+$J$5)^E10</f>
        <v>305.60818167187745</v>
      </c>
      <c r="F12" s="69">
        <f>F11/(1+$J$5)^F10</f>
        <v>290.41871872555271</v>
      </c>
    </row>
    <row r="13" spans="2:14" ht="19.5" thickBot="1">
      <c r="B13" s="70" t="s">
        <v>73</v>
      </c>
      <c r="C13" s="71"/>
      <c r="D13" s="72">
        <f>D11/C11-1</f>
        <v>0.3465735902799727</v>
      </c>
      <c r="E13" s="76">
        <f>E11/D11-1</f>
        <v>0.15055438151874867</v>
      </c>
      <c r="F13" s="73">
        <f>F11/E11-1</f>
        <v>9.2842229246898222E-2</v>
      </c>
    </row>
    <row r="15" spans="2:14">
      <c r="B15" s="23" t="s">
        <v>57</v>
      </c>
    </row>
    <row r="16" spans="2:14" ht="6" customHeight="1"/>
    <row r="17" spans="2:5" ht="63.75" customHeight="1">
      <c r="B17" s="196" t="s">
        <v>75</v>
      </c>
      <c r="C17" s="197"/>
      <c r="D17" s="197"/>
      <c r="E17" s="198"/>
    </row>
    <row r="18" spans="2:5" ht="32.25" customHeight="1">
      <c r="B18" s="199"/>
      <c r="C18" s="200"/>
      <c r="D18" s="200"/>
      <c r="E18" s="201"/>
    </row>
  </sheetData>
  <mergeCells count="2">
    <mergeCell ref="I3:J3"/>
    <mergeCell ref="B17:E18"/>
  </mergeCells>
  <phoneticPr fontId="1"/>
  <pageMargins left="0.7" right="0.7" top="0.75" bottom="0.75" header="0.3" footer="0.3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2" shapeId="8193" r:id="rId4">
          <objectPr defaultSize="0" autoPict="0" r:id="rId5">
            <anchor moveWithCells="1" sizeWithCells="1">
              <from>
                <xdr:col>1</xdr:col>
                <xdr:colOff>76200</xdr:colOff>
                <xdr:row>2</xdr:row>
                <xdr:rowOff>152400</xdr:rowOff>
              </from>
              <to>
                <xdr:col>7</xdr:col>
                <xdr:colOff>38100</xdr:colOff>
                <xdr:row>3</xdr:row>
                <xdr:rowOff>133350</xdr:rowOff>
              </to>
            </anchor>
          </objectPr>
        </oleObject>
      </mc:Choice>
      <mc:Fallback>
        <oleObject progId="Equation.2" shapeId="819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7"/>
  <sheetViews>
    <sheetView showGridLines="0" workbookViewId="0">
      <selection activeCell="N18" sqref="N18"/>
    </sheetView>
  </sheetViews>
  <sheetFormatPr baseColWidth="10" defaultRowHeight="14.25"/>
  <cols>
    <col min="1" max="1" width="11.42578125" style="23"/>
    <col min="2" max="2" width="14.85546875" style="23" customWidth="1"/>
    <col min="3" max="3" width="11.5703125" style="23" bestFit="1" customWidth="1"/>
    <col min="4" max="7" width="7.28515625" style="23" bestFit="1" customWidth="1"/>
    <col min="8" max="9" width="10.140625" style="23" customWidth="1"/>
    <col min="10" max="10" width="7.28515625" style="23" bestFit="1" customWidth="1"/>
    <col min="11" max="11" width="5.42578125" style="23" bestFit="1" customWidth="1"/>
    <col min="12" max="12" width="4.5703125" style="23" bestFit="1" customWidth="1"/>
    <col min="13" max="13" width="7.85546875" style="23" customWidth="1"/>
    <col min="14" max="14" width="6.5703125" style="23" customWidth="1"/>
    <col min="15" max="15" width="4.5703125" style="23" bestFit="1" customWidth="1"/>
    <col min="16" max="16" width="21.42578125" style="23" bestFit="1" customWidth="1"/>
    <col min="17" max="26" width="4.5703125" style="23" bestFit="1" customWidth="1"/>
    <col min="27" max="27" width="5.42578125" style="23" bestFit="1" customWidth="1"/>
    <col min="28" max="16384" width="11.42578125" style="23"/>
  </cols>
  <sheetData>
    <row r="1" spans="2:12" ht="23.25">
      <c r="B1" s="141" t="s">
        <v>113</v>
      </c>
    </row>
    <row r="2" spans="2:12" ht="15" thickBot="1"/>
    <row r="3" spans="2:12" ht="15.75" thickBot="1">
      <c r="H3" s="159" t="s">
        <v>101</v>
      </c>
      <c r="I3" s="160"/>
    </row>
    <row r="4" spans="2:12" ht="15" thickBot="1">
      <c r="H4" s="74" t="s">
        <v>74</v>
      </c>
      <c r="I4" s="51">
        <v>350</v>
      </c>
    </row>
    <row r="5" spans="2:12" ht="15" thickBot="1">
      <c r="H5" s="86" t="s">
        <v>4</v>
      </c>
      <c r="I5" s="75">
        <v>0.05</v>
      </c>
    </row>
    <row r="7" spans="2:12"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2:12" ht="15" thickBot="1"/>
    <row r="9" spans="2:12" ht="15.75" thickBot="1">
      <c r="B9" s="88"/>
      <c r="C9" s="89">
        <v>1</v>
      </c>
      <c r="D9" s="90">
        <v>2</v>
      </c>
      <c r="E9" s="89">
        <v>3</v>
      </c>
      <c r="F9" s="90">
        <v>4</v>
      </c>
      <c r="G9" s="89">
        <v>5</v>
      </c>
      <c r="H9" s="90">
        <v>6</v>
      </c>
      <c r="I9" s="89">
        <v>7</v>
      </c>
      <c r="J9" s="91">
        <v>8</v>
      </c>
    </row>
    <row r="10" spans="2:12" ht="28.5">
      <c r="B10" s="65" t="s">
        <v>41</v>
      </c>
      <c r="C10" s="79">
        <f>300*(C9*2)^(1/3)</f>
        <v>377.97631496846196</v>
      </c>
      <c r="D10" s="67">
        <f t="shared" ref="D10:J10" si="0">300*(D9*2)^(1/3)</f>
        <v>476.22031559045979</v>
      </c>
      <c r="E10" s="67">
        <f t="shared" si="0"/>
        <v>545.13617784964185</v>
      </c>
      <c r="F10" s="68">
        <f t="shared" si="0"/>
        <v>599.99999999999989</v>
      </c>
      <c r="G10" s="79">
        <f t="shared" si="0"/>
        <v>646.33040700956519</v>
      </c>
      <c r="H10" s="80">
        <f t="shared" si="0"/>
        <v>686.82854553199911</v>
      </c>
      <c r="I10" s="97">
        <f t="shared" si="0"/>
        <v>723.04267925256886</v>
      </c>
      <c r="J10" s="81">
        <f t="shared" si="0"/>
        <v>755.95262993692381</v>
      </c>
    </row>
    <row r="11" spans="2:12" ht="18.75">
      <c r="B11" s="65" t="s">
        <v>76</v>
      </c>
      <c r="C11" s="69">
        <f>(C10/$I$4)^(1/C9)-1</f>
        <v>7.9932328481319814E-2</v>
      </c>
      <c r="D11" s="77">
        <f>(D10/$I$4)^(1/D9)-1</f>
        <v>0.16646023211920924</v>
      </c>
      <c r="E11" s="69">
        <f t="shared" ref="E11:J11" si="1">(E10/$I$4)^(1/E9)-1</f>
        <v>0.15916605158982855</v>
      </c>
      <c r="F11" s="69">
        <f t="shared" si="1"/>
        <v>0.1442496849097028</v>
      </c>
      <c r="G11" s="69">
        <f t="shared" si="1"/>
        <v>0.13051755020467981</v>
      </c>
      <c r="H11" s="69">
        <f t="shared" si="1"/>
        <v>0.1189140194907452</v>
      </c>
      <c r="I11" s="98">
        <f t="shared" si="1"/>
        <v>0.10920980115551204</v>
      </c>
      <c r="J11" s="69">
        <f t="shared" si="1"/>
        <v>0.10104055869621908</v>
      </c>
    </row>
    <row r="12" spans="2:12" ht="19.5" thickBot="1">
      <c r="B12" s="82" t="s">
        <v>73</v>
      </c>
      <c r="C12" s="83"/>
      <c r="D12" s="92">
        <f>D10/C10-1</f>
        <v>0.25992104989487297</v>
      </c>
      <c r="E12" s="93">
        <f t="shared" ref="E12:J12" si="2">E10/D10-1</f>
        <v>0.14471424255333187</v>
      </c>
      <c r="F12" s="94">
        <f t="shared" si="2"/>
        <v>0.10064241629820869</v>
      </c>
      <c r="G12" s="94">
        <f t="shared" si="2"/>
        <v>7.7217345015942129E-2</v>
      </c>
      <c r="H12" s="92">
        <f t="shared" si="2"/>
        <v>6.2658569182610924E-2</v>
      </c>
      <c r="I12" s="96">
        <f t="shared" si="2"/>
        <v>5.2726599609396407E-2</v>
      </c>
      <c r="J12" s="95">
        <f t="shared" si="2"/>
        <v>4.5515917149420604E-2</v>
      </c>
    </row>
    <row r="14" spans="2:12" ht="16.5" customHeight="1">
      <c r="B14" s="23" t="s">
        <v>57</v>
      </c>
    </row>
    <row r="15" spans="2:12" ht="6" customHeight="1"/>
    <row r="16" spans="2:12" ht="13.5" customHeight="1">
      <c r="B16" s="172" t="s">
        <v>77</v>
      </c>
      <c r="C16" s="173"/>
      <c r="D16" s="173"/>
      <c r="E16" s="173"/>
      <c r="F16" s="173"/>
      <c r="G16" s="173"/>
      <c r="H16" s="173"/>
      <c r="I16" s="174"/>
      <c r="J16" s="43"/>
    </row>
    <row r="17" spans="2:10" ht="13.5" customHeight="1">
      <c r="B17" s="179"/>
      <c r="C17" s="165"/>
      <c r="D17" s="165"/>
      <c r="E17" s="165"/>
      <c r="F17" s="165"/>
      <c r="G17" s="165"/>
      <c r="H17" s="165"/>
      <c r="I17" s="180"/>
      <c r="J17" s="43"/>
    </row>
    <row r="18" spans="2:10" ht="15" customHeight="1">
      <c r="B18" s="179"/>
      <c r="C18" s="165"/>
      <c r="D18" s="165"/>
      <c r="E18" s="165"/>
      <c r="F18" s="165"/>
      <c r="G18" s="165"/>
      <c r="H18" s="165"/>
      <c r="I18" s="180"/>
      <c r="J18" s="43"/>
    </row>
    <row r="19" spans="2:10" ht="15" customHeight="1">
      <c r="B19" s="179"/>
      <c r="C19" s="165"/>
      <c r="D19" s="165"/>
      <c r="E19" s="165"/>
      <c r="F19" s="165"/>
      <c r="G19" s="165"/>
      <c r="H19" s="165"/>
      <c r="I19" s="180"/>
      <c r="J19" s="43"/>
    </row>
    <row r="20" spans="2:10" ht="24" customHeight="1">
      <c r="B20" s="179"/>
      <c r="C20" s="165"/>
      <c r="D20" s="165"/>
      <c r="E20" s="165"/>
      <c r="F20" s="165"/>
      <c r="G20" s="165"/>
      <c r="H20" s="165"/>
      <c r="I20" s="180"/>
      <c r="J20" s="43"/>
    </row>
    <row r="21" spans="2:10" ht="8.25" customHeight="1">
      <c r="B21" s="126"/>
      <c r="C21" s="127"/>
      <c r="D21" s="127"/>
      <c r="E21" s="127"/>
      <c r="F21" s="127"/>
      <c r="G21" s="127"/>
      <c r="H21" s="127"/>
      <c r="I21" s="128"/>
      <c r="J21" s="43"/>
    </row>
    <row r="22" spans="2:10" ht="13.5" customHeight="1">
      <c r="B22" s="202" t="s">
        <v>78</v>
      </c>
      <c r="C22" s="203"/>
      <c r="D22" s="203"/>
      <c r="E22" s="203"/>
      <c r="F22" s="203"/>
      <c r="G22" s="203"/>
      <c r="H22" s="203"/>
      <c r="I22" s="204"/>
      <c r="J22" s="43"/>
    </row>
    <row r="23" spans="2:10" ht="13.5" customHeight="1">
      <c r="B23" s="202"/>
      <c r="C23" s="203"/>
      <c r="D23" s="203"/>
      <c r="E23" s="203"/>
      <c r="F23" s="203"/>
      <c r="G23" s="203"/>
      <c r="H23" s="203"/>
      <c r="I23" s="204"/>
      <c r="J23" s="43"/>
    </row>
    <row r="24" spans="2:10" ht="13.5" customHeight="1">
      <c r="B24" s="202"/>
      <c r="C24" s="203"/>
      <c r="D24" s="203"/>
      <c r="E24" s="203"/>
      <c r="F24" s="203"/>
      <c r="G24" s="203"/>
      <c r="H24" s="203"/>
      <c r="I24" s="204"/>
      <c r="J24" s="43"/>
    </row>
    <row r="25" spans="2:10">
      <c r="B25" s="202"/>
      <c r="C25" s="203"/>
      <c r="D25" s="203"/>
      <c r="E25" s="203"/>
      <c r="F25" s="203"/>
      <c r="G25" s="203"/>
      <c r="H25" s="203"/>
      <c r="I25" s="204"/>
      <c r="J25" s="43"/>
    </row>
    <row r="26" spans="2:10">
      <c r="B26" s="202"/>
      <c r="C26" s="203"/>
      <c r="D26" s="203"/>
      <c r="E26" s="203"/>
      <c r="F26" s="203"/>
      <c r="G26" s="203"/>
      <c r="H26" s="203"/>
      <c r="I26" s="204"/>
      <c r="J26" s="43"/>
    </row>
    <row r="27" spans="2:10">
      <c r="B27" s="205"/>
      <c r="C27" s="206"/>
      <c r="D27" s="206"/>
      <c r="E27" s="206"/>
      <c r="F27" s="206"/>
      <c r="G27" s="206"/>
      <c r="H27" s="206"/>
      <c r="I27" s="207"/>
      <c r="J27" s="43"/>
    </row>
  </sheetData>
  <mergeCells count="3">
    <mergeCell ref="B16:I20"/>
    <mergeCell ref="B22:I27"/>
    <mergeCell ref="H3:I3"/>
  </mergeCells>
  <phoneticPr fontId="1"/>
  <pageMargins left="0.7" right="0.7" top="0.75" bottom="0.75" header="0.3" footer="0.3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2" shapeId="9217" r:id="rId4">
          <objectPr defaultSize="0" autoPict="0" r:id="rId5">
            <anchor moveWithCells="1" sizeWithCells="1">
              <from>
                <xdr:col>1</xdr:col>
                <xdr:colOff>552450</xdr:colOff>
                <xdr:row>1</xdr:row>
                <xdr:rowOff>161925</xdr:rowOff>
              </from>
              <to>
                <xdr:col>4</xdr:col>
                <xdr:colOff>38100</xdr:colOff>
                <xdr:row>4</xdr:row>
                <xdr:rowOff>123825</xdr:rowOff>
              </to>
            </anchor>
          </objectPr>
        </oleObject>
      </mc:Choice>
      <mc:Fallback>
        <oleObject progId="Equation.2" shapeId="9217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4"/>
  <sheetViews>
    <sheetView showGridLines="0" topLeftCell="A4" workbookViewId="0">
      <selection activeCell="J11" sqref="J11"/>
    </sheetView>
  </sheetViews>
  <sheetFormatPr baseColWidth="10" defaultRowHeight="14.25"/>
  <cols>
    <col min="1" max="1" width="11.42578125" style="23"/>
    <col min="2" max="2" width="18.42578125" style="23" customWidth="1"/>
    <col min="3" max="16384" width="11.42578125" style="23"/>
  </cols>
  <sheetData>
    <row r="1" spans="2:11" ht="24" thickBot="1">
      <c r="B1" s="141" t="s">
        <v>114</v>
      </c>
    </row>
    <row r="2" spans="2:11" ht="16.5" customHeight="1">
      <c r="I2" s="185" t="s">
        <v>111</v>
      </c>
      <c r="J2" s="186"/>
    </row>
    <row r="3" spans="2:11" ht="18.75" customHeight="1">
      <c r="I3" s="74" t="s">
        <v>13</v>
      </c>
      <c r="J3" s="51">
        <v>1000</v>
      </c>
    </row>
    <row r="4" spans="2:11" ht="15.75" thickBot="1">
      <c r="B4"/>
      <c r="I4" s="19" t="s">
        <v>4</v>
      </c>
      <c r="J4" s="102">
        <v>0.1</v>
      </c>
    </row>
    <row r="6" spans="2:11">
      <c r="B6" s="62"/>
      <c r="C6" s="62"/>
      <c r="D6" s="62"/>
      <c r="E6" s="62"/>
      <c r="F6" s="62"/>
      <c r="G6" s="62"/>
      <c r="H6" s="62"/>
      <c r="I6" s="62"/>
      <c r="J6" s="62"/>
      <c r="K6" s="62"/>
    </row>
    <row r="8" spans="2:11" ht="15" thickBot="1"/>
    <row r="9" spans="2:11" ht="15" thickBot="1">
      <c r="B9" s="152"/>
      <c r="C9" s="153">
        <v>1</v>
      </c>
      <c r="D9" s="154">
        <v>2</v>
      </c>
      <c r="E9" s="153">
        <v>3</v>
      </c>
      <c r="F9" s="153">
        <v>4</v>
      </c>
      <c r="G9" s="153">
        <v>5</v>
      </c>
      <c r="H9" s="153">
        <v>6</v>
      </c>
    </row>
    <row r="10" spans="2:11">
      <c r="B10" s="65" t="s">
        <v>41</v>
      </c>
      <c r="C10" s="99">
        <f t="shared" ref="C10:H10" si="0">2000*(C9/2)^(1/2)</f>
        <v>1414.2135623730951</v>
      </c>
      <c r="D10" s="100">
        <f t="shared" si="0"/>
        <v>2000</v>
      </c>
      <c r="E10" s="99">
        <f t="shared" si="0"/>
        <v>2449.4897427831779</v>
      </c>
      <c r="F10" s="99">
        <f t="shared" si="0"/>
        <v>2828.4271247461902</v>
      </c>
      <c r="G10" s="99">
        <f t="shared" si="0"/>
        <v>3162.2776601683795</v>
      </c>
      <c r="H10" s="99">
        <f t="shared" si="0"/>
        <v>3464.1016151377544</v>
      </c>
    </row>
    <row r="11" spans="2:11" ht="18.75">
      <c r="B11" s="65" t="s">
        <v>76</v>
      </c>
      <c r="C11" s="69">
        <f t="shared" ref="C11:H11" si="1">(C10/$J$3)^(1/C9)-1</f>
        <v>0.41421356237309515</v>
      </c>
      <c r="D11" s="69">
        <f t="shared" si="1"/>
        <v>0.41421356237309515</v>
      </c>
      <c r="E11" s="69">
        <f t="shared" si="1"/>
        <v>0.34800615459727746</v>
      </c>
      <c r="F11" s="69">
        <f t="shared" si="1"/>
        <v>0.29683955465100964</v>
      </c>
      <c r="G11" s="69">
        <f t="shared" si="1"/>
        <v>0.25892541179416728</v>
      </c>
      <c r="H11" s="69">
        <f t="shared" si="1"/>
        <v>0.2300755055779713</v>
      </c>
    </row>
    <row r="12" spans="2:11" ht="19.5" thickBot="1">
      <c r="B12" s="70" t="s">
        <v>83</v>
      </c>
      <c r="C12" s="71"/>
      <c r="D12" s="108">
        <f>D10/C10-1</f>
        <v>0.41421356237309492</v>
      </c>
      <c r="E12" s="83">
        <f>E10/D10-1</f>
        <v>0.22474487139158894</v>
      </c>
      <c r="F12" s="83">
        <f>F10/E10-1</f>
        <v>0.15470053837925168</v>
      </c>
      <c r="G12" s="109">
        <f>G10/F10-1</f>
        <v>0.1180339887498949</v>
      </c>
      <c r="H12" s="83">
        <f>H10/G10-1</f>
        <v>9.5445115010332149E-2</v>
      </c>
    </row>
    <row r="13" spans="2:11" ht="19.5" thickBot="1">
      <c r="B13" s="70" t="s">
        <v>84</v>
      </c>
      <c r="C13" s="71"/>
      <c r="D13" s="84"/>
      <c r="E13" s="83">
        <f>(E10/C10)^(1/2)-1</f>
        <v>0.31607401295249238</v>
      </c>
      <c r="F13" s="83">
        <f>(F10/D10)^(1/2)-1</f>
        <v>0.18920711500272103</v>
      </c>
      <c r="G13" s="83">
        <f>(G10/E10)^(1/2)-1</f>
        <v>0.13621936646749955</v>
      </c>
      <c r="H13" s="83">
        <f>(H10/F10)^(1/2)-1</f>
        <v>0.10668191970032148</v>
      </c>
    </row>
    <row r="14" spans="2:11" ht="19.5" thickBot="1">
      <c r="B14" s="70" t="s">
        <v>85</v>
      </c>
      <c r="C14" s="71"/>
      <c r="D14" s="84"/>
      <c r="E14" s="83"/>
      <c r="F14" s="83">
        <f>(F10/C10)^(1/3)-1</f>
        <v>0.25992104989487319</v>
      </c>
      <c r="G14" s="83">
        <f>(G10/D10)^(1/3)-1</f>
        <v>0.16499305075071291</v>
      </c>
      <c r="H14" s="83">
        <f>(H10/E10)^(1/3)-1</f>
        <v>0.12246204830937302</v>
      </c>
    </row>
    <row r="15" spans="2:11" ht="19.5" thickBot="1">
      <c r="B15" s="70" t="s">
        <v>86</v>
      </c>
      <c r="C15" s="71"/>
      <c r="D15" s="84"/>
      <c r="E15" s="83"/>
      <c r="F15" s="83">
        <f>(F10/C10)^(1/4)-1</f>
        <v>0.18920711500272103</v>
      </c>
      <c r="G15" s="83">
        <f>(G10/D10)^(1/4)-1</f>
        <v>0.12135339197013861</v>
      </c>
      <c r="H15" s="83">
        <f>(H10/E10)^(1/4)-1</f>
        <v>9.050773266525769E-2</v>
      </c>
    </row>
    <row r="17" spans="2:7" ht="16.5" customHeight="1">
      <c r="B17" s="23" t="s">
        <v>57</v>
      </c>
    </row>
    <row r="18" spans="2:7" ht="6" customHeight="1"/>
    <row r="19" spans="2:7" ht="76.5" customHeight="1">
      <c r="B19" s="214" t="s">
        <v>79</v>
      </c>
      <c r="C19" s="215"/>
      <c r="D19" s="215"/>
      <c r="E19" s="215"/>
      <c r="F19" s="215"/>
      <c r="G19" s="216"/>
    </row>
    <row r="20" spans="2:7">
      <c r="B20" s="208" t="s">
        <v>80</v>
      </c>
      <c r="C20" s="209"/>
      <c r="D20" s="209"/>
      <c r="E20" s="209"/>
      <c r="F20" s="209"/>
      <c r="G20" s="210"/>
    </row>
    <row r="21" spans="2:7">
      <c r="B21" s="208"/>
      <c r="C21" s="209"/>
      <c r="D21" s="209"/>
      <c r="E21" s="209"/>
      <c r="F21" s="209"/>
      <c r="G21" s="210"/>
    </row>
    <row r="22" spans="2:7">
      <c r="B22" s="208"/>
      <c r="C22" s="209"/>
      <c r="D22" s="209"/>
      <c r="E22" s="209"/>
      <c r="F22" s="209"/>
      <c r="G22" s="210"/>
    </row>
    <row r="23" spans="2:7">
      <c r="B23" s="208"/>
      <c r="C23" s="209"/>
      <c r="D23" s="209"/>
      <c r="E23" s="209"/>
      <c r="F23" s="209"/>
      <c r="G23" s="210"/>
    </row>
    <row r="24" spans="2:7">
      <c r="B24" s="211"/>
      <c r="C24" s="212"/>
      <c r="D24" s="212"/>
      <c r="E24" s="212"/>
      <c r="F24" s="212"/>
      <c r="G24" s="213"/>
    </row>
  </sheetData>
  <mergeCells count="3">
    <mergeCell ref="B20:G24"/>
    <mergeCell ref="B19:G19"/>
    <mergeCell ref="I2:J2"/>
  </mergeCells>
  <phoneticPr fontId="2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2" shapeId="10245" r:id="rId4">
          <objectPr defaultSize="0" autoPict="0" r:id="rId5">
            <anchor moveWithCells="1" sizeWithCells="1">
              <from>
                <xdr:col>1</xdr:col>
                <xdr:colOff>304800</xdr:colOff>
                <xdr:row>1</xdr:row>
                <xdr:rowOff>133350</xdr:rowOff>
              </from>
              <to>
                <xdr:col>3</xdr:col>
                <xdr:colOff>733425</xdr:colOff>
                <xdr:row>3</xdr:row>
                <xdr:rowOff>133350</xdr:rowOff>
              </to>
            </anchor>
          </objectPr>
        </oleObject>
      </mc:Choice>
      <mc:Fallback>
        <oleObject progId="Equation.2" shapeId="102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Ejercicio IX.6.</vt:lpstr>
      <vt:lpstr>Ejercicio IX.7.</vt:lpstr>
      <vt:lpstr>Ejercicio IX.8.</vt:lpstr>
      <vt:lpstr>Ejercicio IX.9.</vt:lpstr>
      <vt:lpstr>Ejercicio IX.10.</vt:lpstr>
      <vt:lpstr>Ejercicio IX.11.</vt:lpstr>
      <vt:lpstr>Ejercicio IX.12.</vt:lpstr>
      <vt:lpstr>Ejercicio IX.13.</vt:lpstr>
      <vt:lpstr>Ejercicio IX.14.</vt:lpstr>
      <vt:lpstr>Ejercicio IX.15.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 Munayco</dc:creator>
  <cp:lastModifiedBy>soporte</cp:lastModifiedBy>
  <dcterms:created xsi:type="dcterms:W3CDTF">2011-02-02T09:57:17Z</dcterms:created>
  <dcterms:modified xsi:type="dcterms:W3CDTF">2018-04-02T21:29:18Z</dcterms:modified>
</cp:coreProperties>
</file>